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GIMNAZIJA\Desktop\Financijski izvještaj od01.01.2025. - 31.12.2025\"/>
    </mc:Choice>
  </mc:AlternateContent>
  <xr:revisionPtr revIDLastSave="0" documentId="13_ncr:1_{4DC6D81F-8B0A-4741-BBBB-A1B4FD73377F}" xr6:coauthVersionLast="37" xr6:coauthVersionMax="37" xr10:uidLastSave="{00000000-0000-0000-0000-000000000000}"/>
  <bookViews>
    <workbookView xWindow="-120" yWindow="-120" windowWidth="29040" windowHeight="15990" tabRatio="583" firstSheet="8" activeTab="8" xr2:uid="{00000000-000D-0000-FFFF-FFFF00000000}"/>
  </bookViews>
  <sheets>
    <sheet name="Skriveni" sheetId="1" state="hidden" r:id="rId1"/>
    <sheet name="Upute" sheetId="2" r:id="rId2"/>
    <sheet name="RefStr" sheetId="3" r:id="rId3"/>
    <sheet name="PR-RAS" sheetId="4" r:id="rId4"/>
    <sheet name="RAS-funkcijski" sheetId="6" r:id="rId5"/>
    <sheet name="BILANCA" sheetId="5" r:id="rId6"/>
    <sheet name="P-VRIO" sheetId="7" r:id="rId7"/>
    <sheet name="OBVEZE" sheetId="8" r:id="rId8"/>
    <sheet name="Kont" sheetId="9" r:id="rId9"/>
    <sheet name="Promjene" sheetId="10" r:id="rId10"/>
  </sheets>
  <definedNames>
    <definedName name="_xlnm.Print_Area" localSheetId="5">BILANCA!$A$1:$H$398</definedName>
    <definedName name="_xlnm.Print_Area" localSheetId="7">OBVEZE!$A$1:$F$109</definedName>
    <definedName name="_xlnm.Print_Area" localSheetId="3">'PR-RAS'!$A$1:$F$1019</definedName>
    <definedName name="_xlnm.Print_Area" localSheetId="6">'P-VRIO'!$A$1:$E$48</definedName>
    <definedName name="_xlnm.Print_Area" localSheetId="4">'RAS-funkcijski'!$A$1:$F$141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L341" i="9"/>
  <c r="E341" i="9"/>
  <c r="H340" i="9"/>
  <c r="E340" i="9" s="1"/>
  <c r="B340" i="9" s="1"/>
  <c r="G340" i="9"/>
  <c r="F340" i="9"/>
  <c r="F339" i="9"/>
  <c r="F338" i="9"/>
  <c r="F337" i="9"/>
  <c r="F336" i="9"/>
  <c r="H335" i="9"/>
  <c r="G335" i="9"/>
  <c r="F335" i="9"/>
  <c r="E335" i="9"/>
  <c r="B335" i="9" s="1"/>
  <c r="F334" i="9"/>
  <c r="H333" i="9"/>
  <c r="G333" i="9"/>
  <c r="E333" i="9" s="1"/>
  <c r="B333" i="9" s="1"/>
  <c r="F333" i="9"/>
  <c r="H332" i="9"/>
  <c r="G332" i="9"/>
  <c r="F332" i="9"/>
  <c r="E332" i="9"/>
  <c r="B332" i="9" s="1"/>
  <c r="H331" i="9"/>
  <c r="E331" i="9" s="1"/>
  <c r="B331" i="9" s="1"/>
  <c r="G331" i="9"/>
  <c r="F331" i="9"/>
  <c r="H330" i="9"/>
  <c r="G330" i="9"/>
  <c r="F330" i="9"/>
  <c r="E330" i="9"/>
  <c r="B330" i="9" s="1"/>
  <c r="H329" i="9"/>
  <c r="G329" i="9"/>
  <c r="F329" i="9"/>
  <c r="H328" i="9"/>
  <c r="E328" i="9" s="1"/>
  <c r="G328" i="9"/>
  <c r="F328" i="9"/>
  <c r="B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E319" i="9" s="1"/>
  <c r="B319" i="9" s="1"/>
  <c r="G319" i="9"/>
  <c r="F319" i="9"/>
  <c r="H318" i="9"/>
  <c r="G318" i="9"/>
  <c r="E318" i="9" s="1"/>
  <c r="F318" i="9"/>
  <c r="H317" i="9"/>
  <c r="G317" i="9"/>
  <c r="E317" i="9" s="1"/>
  <c r="B317" i="9" s="1"/>
  <c r="F317" i="9"/>
  <c r="F316" i="9"/>
  <c r="F315" i="9"/>
  <c r="F314" i="9"/>
  <c r="H313" i="9"/>
  <c r="G313" i="9"/>
  <c r="E313" i="9" s="1"/>
  <c r="B313" i="9" s="1"/>
  <c r="F313" i="9"/>
  <c r="H312" i="9"/>
  <c r="G312" i="9"/>
  <c r="F312" i="9"/>
  <c r="H311" i="9"/>
  <c r="G311" i="9"/>
  <c r="E311" i="9" s="1"/>
  <c r="B311" i="9" s="1"/>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8" i="9" s="1"/>
  <c r="F297" i="9"/>
  <c r="L296" i="9"/>
  <c r="F296" i="9" s="1"/>
  <c r="H296" i="9"/>
  <c r="F295" i="9"/>
  <c r="I294" i="9"/>
  <c r="H294" i="9"/>
  <c r="F294" i="9"/>
  <c r="E293" i="9"/>
  <c r="M292" i="9"/>
  <c r="L292" i="9"/>
  <c r="F292" i="9" s="1"/>
  <c r="E292" i="9"/>
  <c r="B292" i="9" s="1"/>
  <c r="M291" i="9"/>
  <c r="F291" i="9" s="1"/>
  <c r="L291" i="9"/>
  <c r="E291" i="9"/>
  <c r="B291" i="9"/>
  <c r="M290" i="9"/>
  <c r="L290" i="9"/>
  <c r="F290" i="9" s="1"/>
  <c r="E290" i="9"/>
  <c r="B290" i="9" s="1"/>
  <c r="M289" i="9"/>
  <c r="L289" i="9"/>
  <c r="F289" i="9"/>
  <c r="B289" i="9" s="1"/>
  <c r="E289" i="9"/>
  <c r="M288" i="9"/>
  <c r="L288" i="9"/>
  <c r="F288" i="9" s="1"/>
  <c r="E288" i="9"/>
  <c r="M287" i="9"/>
  <c r="F287" i="9" s="1"/>
  <c r="B287" i="9" s="1"/>
  <c r="L287" i="9"/>
  <c r="E287" i="9"/>
  <c r="M286" i="9"/>
  <c r="L286" i="9"/>
  <c r="F286" i="9" s="1"/>
  <c r="E286" i="9"/>
  <c r="M285" i="9"/>
  <c r="L285" i="9"/>
  <c r="F285" i="9"/>
  <c r="B285" i="9" s="1"/>
  <c r="E285" i="9"/>
  <c r="M284" i="9"/>
  <c r="L284" i="9"/>
  <c r="F284" i="9" s="1"/>
  <c r="E284" i="9"/>
  <c r="B284" i="9" s="1"/>
  <c r="M283" i="9"/>
  <c r="F283" i="9" s="1"/>
  <c r="L283" i="9"/>
  <c r="E283" i="9"/>
  <c r="B283" i="9"/>
  <c r="M282" i="9"/>
  <c r="L282" i="9"/>
  <c r="F282" i="9" s="1"/>
  <c r="E282" i="9"/>
  <c r="B282" i="9" s="1"/>
  <c r="M281" i="9"/>
  <c r="L281" i="9"/>
  <c r="F281" i="9"/>
  <c r="B281" i="9" s="1"/>
  <c r="E281" i="9"/>
  <c r="M280" i="9"/>
  <c r="L280" i="9"/>
  <c r="F280" i="9" s="1"/>
  <c r="E280" i="9"/>
  <c r="M279" i="9"/>
  <c r="F279" i="9" s="1"/>
  <c r="B279" i="9" s="1"/>
  <c r="L279" i="9"/>
  <c r="E279" i="9"/>
  <c r="M278" i="9"/>
  <c r="L278" i="9"/>
  <c r="F278" i="9" s="1"/>
  <c r="E278" i="9"/>
  <c r="M277" i="9"/>
  <c r="L277" i="9"/>
  <c r="F277" i="9"/>
  <c r="B277" i="9" s="1"/>
  <c r="E277" i="9"/>
  <c r="M276" i="9"/>
  <c r="L276" i="9"/>
  <c r="F276" i="9" s="1"/>
  <c r="E276" i="9"/>
  <c r="B276" i="9" s="1"/>
  <c r="M275" i="9"/>
  <c r="F275" i="9" s="1"/>
  <c r="L275" i="9"/>
  <c r="E275" i="9"/>
  <c r="B275" i="9"/>
  <c r="M274" i="9"/>
  <c r="L274" i="9"/>
  <c r="F274" i="9" s="1"/>
  <c r="E274" i="9"/>
  <c r="B274" i="9" s="1"/>
  <c r="M273" i="9"/>
  <c r="L273" i="9"/>
  <c r="F273" i="9"/>
  <c r="B273" i="9" s="1"/>
  <c r="E273" i="9"/>
  <c r="M272" i="9"/>
  <c r="L272" i="9"/>
  <c r="F272" i="9" s="1"/>
  <c r="E272" i="9"/>
  <c r="M271" i="9"/>
  <c r="F271" i="9" s="1"/>
  <c r="B271" i="9" s="1"/>
  <c r="L271" i="9"/>
  <c r="E271" i="9"/>
  <c r="M270" i="9"/>
  <c r="L270" i="9"/>
  <c r="F270" i="9" s="1"/>
  <c r="E270" i="9"/>
  <c r="M269" i="9"/>
  <c r="L269" i="9"/>
  <c r="F269" i="9"/>
  <c r="B269" i="9" s="1"/>
  <c r="E269" i="9"/>
  <c r="M268" i="9"/>
  <c r="L268" i="9"/>
  <c r="F268" i="9" s="1"/>
  <c r="E268" i="9"/>
  <c r="B268" i="9" s="1"/>
  <c r="M267" i="9"/>
  <c r="F267" i="9" s="1"/>
  <c r="L267" i="9"/>
  <c r="E267" i="9"/>
  <c r="B267" i="9"/>
  <c r="M266" i="9"/>
  <c r="L266" i="9"/>
  <c r="F266" i="9" s="1"/>
  <c r="E266" i="9"/>
  <c r="B266" i="9" s="1"/>
  <c r="M265" i="9"/>
  <c r="L265" i="9"/>
  <c r="F265" i="9"/>
  <c r="B265" i="9" s="1"/>
  <c r="E265" i="9"/>
  <c r="M264" i="9"/>
  <c r="L264" i="9"/>
  <c r="F264" i="9" s="1"/>
  <c r="E264" i="9"/>
  <c r="M263" i="9"/>
  <c r="F263" i="9" s="1"/>
  <c r="B263" i="9" s="1"/>
  <c r="L263" i="9"/>
  <c r="E263" i="9"/>
  <c r="M262" i="9"/>
  <c r="L262" i="9"/>
  <c r="F262" i="9" s="1"/>
  <c r="E262" i="9"/>
  <c r="M261" i="9"/>
  <c r="L261" i="9"/>
  <c r="F261" i="9"/>
  <c r="B261" i="9" s="1"/>
  <c r="E261" i="9"/>
  <c r="M260" i="9"/>
  <c r="L260" i="9"/>
  <c r="F260" i="9" s="1"/>
  <c r="E260" i="9"/>
  <c r="B260" i="9" s="1"/>
  <c r="M259" i="9"/>
  <c r="F259" i="9" s="1"/>
  <c r="L259" i="9"/>
  <c r="E259" i="9"/>
  <c r="B259" i="9"/>
  <c r="M258" i="9"/>
  <c r="L258" i="9"/>
  <c r="F258" i="9" s="1"/>
  <c r="E258" i="9"/>
  <c r="B258" i="9" s="1"/>
  <c r="M257" i="9"/>
  <c r="L257" i="9"/>
  <c r="F257" i="9"/>
  <c r="B257" i="9" s="1"/>
  <c r="E257" i="9"/>
  <c r="M256" i="9"/>
  <c r="L256" i="9"/>
  <c r="F256" i="9" s="1"/>
  <c r="E256" i="9"/>
  <c r="M255" i="9"/>
  <c r="F255" i="9" s="1"/>
  <c r="B255" i="9" s="1"/>
  <c r="L255" i="9"/>
  <c r="E255" i="9"/>
  <c r="M254" i="9"/>
  <c r="L254" i="9"/>
  <c r="F254" i="9" s="1"/>
  <c r="E254" i="9"/>
  <c r="M253" i="9"/>
  <c r="L253" i="9"/>
  <c r="F253" i="9"/>
  <c r="B253" i="9" s="1"/>
  <c r="E253" i="9"/>
  <c r="M252" i="9"/>
  <c r="L252" i="9"/>
  <c r="F252" i="9" s="1"/>
  <c r="E252" i="9"/>
  <c r="B252" i="9" s="1"/>
  <c r="M251" i="9"/>
  <c r="F251" i="9" s="1"/>
  <c r="L251" i="9"/>
  <c r="E251" i="9"/>
  <c r="B251" i="9"/>
  <c r="M250" i="9"/>
  <c r="L250" i="9"/>
  <c r="F250" i="9" s="1"/>
  <c r="E250" i="9"/>
  <c r="B250" i="9" s="1"/>
  <c r="M249" i="9"/>
  <c r="F249" i="9" s="1"/>
  <c r="L249" i="9"/>
  <c r="E249" i="9"/>
  <c r="B249" i="9"/>
  <c r="M248" i="9"/>
  <c r="L248" i="9"/>
  <c r="F248" i="9" s="1"/>
  <c r="E248" i="9"/>
  <c r="B248" i="9" s="1"/>
  <c r="M247" i="9"/>
  <c r="F247" i="9" s="1"/>
  <c r="B247" i="9" s="1"/>
  <c r="L247" i="9"/>
  <c r="E247" i="9"/>
  <c r="M246" i="9"/>
  <c r="L246" i="9"/>
  <c r="F246" i="9" s="1"/>
  <c r="E246" i="9"/>
  <c r="B246" i="9" s="1"/>
  <c r="M245" i="9"/>
  <c r="F245" i="9" s="1"/>
  <c r="B245" i="9" s="1"/>
  <c r="L245" i="9"/>
  <c r="E245" i="9"/>
  <c r="M244" i="9"/>
  <c r="L244" i="9"/>
  <c r="F244" i="9" s="1"/>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F235" i="9" s="1"/>
  <c r="L235" i="9"/>
  <c r="E235" i="9"/>
  <c r="B235" i="9"/>
  <c r="M234" i="9"/>
  <c r="L234" i="9"/>
  <c r="F234" i="9" s="1"/>
  <c r="E234" i="9"/>
  <c r="B234" i="9" s="1"/>
  <c r="M233" i="9"/>
  <c r="F233" i="9" s="1"/>
  <c r="L233" i="9"/>
  <c r="E233" i="9"/>
  <c r="B233" i="9"/>
  <c r="M232" i="9"/>
  <c r="L232" i="9"/>
  <c r="F232" i="9" s="1"/>
  <c r="E232" i="9"/>
  <c r="B232" i="9" s="1"/>
  <c r="M231" i="9"/>
  <c r="F231" i="9" s="1"/>
  <c r="B231" i="9" s="1"/>
  <c r="L231" i="9"/>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G170" i="9"/>
  <c r="F170" i="9"/>
  <c r="B170" i="9"/>
  <c r="H169" i="9"/>
  <c r="G169" i="9"/>
  <c r="F169" i="9"/>
  <c r="E169" i="9"/>
  <c r="B169" i="9" s="1"/>
  <c r="H168" i="9"/>
  <c r="G168" i="9"/>
  <c r="E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G162" i="9"/>
  <c r="F162" i="9"/>
  <c r="B162" i="9"/>
  <c r="H161" i="9"/>
  <c r="G161" i="9"/>
  <c r="F161" i="9"/>
  <c r="E161" i="9"/>
  <c r="B161" i="9" s="1"/>
  <c r="H160" i="9"/>
  <c r="G160" i="9"/>
  <c r="F160" i="9"/>
  <c r="E160" i="9"/>
  <c r="B160" i="9" s="1"/>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H153" i="9"/>
  <c r="G153" i="9"/>
  <c r="F153" i="9"/>
  <c r="E153" i="9"/>
  <c r="B153" i="9" s="1"/>
  <c r="H152" i="9"/>
  <c r="G152" i="9"/>
  <c r="F152" i="9"/>
  <c r="E152" i="9"/>
  <c r="B152" i="9" s="1"/>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H143" i="9"/>
  <c r="G143" i="9"/>
  <c r="E143" i="9" s="1"/>
  <c r="B143" i="9" s="1"/>
  <c r="F143" i="9"/>
  <c r="H142" i="9"/>
  <c r="G142" i="9"/>
  <c r="E142" i="9" s="1"/>
  <c r="F142" i="9"/>
  <c r="B142" i="9"/>
  <c r="H141" i="9"/>
  <c r="G141" i="9"/>
  <c r="F141" i="9"/>
  <c r="E141" i="9"/>
  <c r="B141" i="9" s="1"/>
  <c r="H140" i="9"/>
  <c r="G140" i="9"/>
  <c r="F140" i="9"/>
  <c r="E140" i="9"/>
  <c r="B140" i="9" s="1"/>
  <c r="H139" i="9"/>
  <c r="G139" i="9"/>
  <c r="E139" i="9" s="1"/>
  <c r="B139" i="9" s="1"/>
  <c r="F139" i="9"/>
  <c r="H138" i="9"/>
  <c r="G138" i="9"/>
  <c r="F138" i="9"/>
  <c r="H137" i="9"/>
  <c r="G137" i="9"/>
  <c r="F137" i="9"/>
  <c r="E137" i="9"/>
  <c r="B137" i="9" s="1"/>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H127" i="9"/>
  <c r="G127" i="9"/>
  <c r="E127" i="9" s="1"/>
  <c r="B127" i="9" s="1"/>
  <c r="F127" i="9"/>
  <c r="H126" i="9"/>
  <c r="G126" i="9"/>
  <c r="E126" i="9" s="1"/>
  <c r="F126" i="9"/>
  <c r="B126" i="9"/>
  <c r="H125" i="9"/>
  <c r="G125" i="9"/>
  <c r="F125" i="9"/>
  <c r="E125" i="9"/>
  <c r="B125" i="9" s="1"/>
  <c r="H124" i="9"/>
  <c r="G124" i="9"/>
  <c r="F124" i="9"/>
  <c r="E124" i="9"/>
  <c r="B124" i="9" s="1"/>
  <c r="H123" i="9"/>
  <c r="G123" i="9"/>
  <c r="E123" i="9" s="1"/>
  <c r="B123" i="9" s="1"/>
  <c r="F123" i="9"/>
  <c r="H122" i="9"/>
  <c r="G122" i="9"/>
  <c r="F122" i="9"/>
  <c r="H121" i="9"/>
  <c r="G121" i="9"/>
  <c r="F121" i="9"/>
  <c r="E121" i="9"/>
  <c r="B121" i="9" s="1"/>
  <c r="H120" i="9"/>
  <c r="G120" i="9"/>
  <c r="F120" i="9"/>
  <c r="E120" i="9"/>
  <c r="B120" i="9" s="1"/>
  <c r="H119" i="9"/>
  <c r="G119" i="9"/>
  <c r="E119" i="9" s="1"/>
  <c r="B119" i="9" s="1"/>
  <c r="F119" i="9"/>
  <c r="H118" i="9"/>
  <c r="G118" i="9"/>
  <c r="E118" i="9" s="1"/>
  <c r="B118" i="9" s="1"/>
  <c r="F118" i="9"/>
  <c r="H117" i="9"/>
  <c r="G117" i="9"/>
  <c r="F117" i="9"/>
  <c r="E117" i="9"/>
  <c r="B117" i="9" s="1"/>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E81" i="9" s="1"/>
  <c r="B81" i="9" s="1"/>
  <c r="G81" i="9"/>
  <c r="F81" i="9"/>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E57" i="9" s="1"/>
  <c r="B57" i="9" s="1"/>
  <c r="G57" i="9"/>
  <c r="F57" i="9"/>
  <c r="H56" i="9"/>
  <c r="G56" i="9"/>
  <c r="F56" i="9"/>
  <c r="H55" i="9"/>
  <c r="G55" i="9"/>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H48" i="9"/>
  <c r="G48" i="9"/>
  <c r="F48" i="9"/>
  <c r="H47" i="9"/>
  <c r="G47" i="9"/>
  <c r="E47" i="9" s="1"/>
  <c r="B47" i="9" s="1"/>
  <c r="F47" i="9"/>
  <c r="H46" i="9"/>
  <c r="G46" i="9"/>
  <c r="F46" i="9"/>
  <c r="H45" i="9"/>
  <c r="G45" i="9"/>
  <c r="F45" i="9"/>
  <c r="E45" i="9"/>
  <c r="B45" i="9" s="1"/>
  <c r="H44" i="9"/>
  <c r="G44" i="9"/>
  <c r="E44" i="9" s="1"/>
  <c r="B44" i="9" s="1"/>
  <c r="F44" i="9"/>
  <c r="H43" i="9"/>
  <c r="G43" i="9"/>
  <c r="E43" i="9" s="1"/>
  <c r="B43" i="9" s="1"/>
  <c r="F43" i="9"/>
  <c r="H42" i="9"/>
  <c r="E42" i="9" s="1"/>
  <c r="B42" i="9" s="1"/>
  <c r="G42" i="9"/>
  <c r="F42" i="9"/>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G35" i="9"/>
  <c r="F35" i="9"/>
  <c r="H34" i="9"/>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B28" i="9" s="1"/>
  <c r="F28" i="9"/>
  <c r="H27" i="9"/>
  <c r="G27" i="9"/>
  <c r="E27" i="9" s="1"/>
  <c r="B27" i="9" s="1"/>
  <c r="F27" i="9"/>
  <c r="H26" i="9"/>
  <c r="E26" i="9" s="1"/>
  <c r="B26" i="9" s="1"/>
  <c r="G26" i="9"/>
  <c r="F26" i="9"/>
  <c r="H25" i="9"/>
  <c r="E25" i="9" s="1"/>
  <c r="B25" i="9" s="1"/>
  <c r="G25" i="9"/>
  <c r="F25" i="9"/>
  <c r="F24" i="9"/>
  <c r="F4" i="9"/>
  <c r="O3" i="9"/>
  <c r="G296" i="9" s="1"/>
  <c r="I3" i="9"/>
  <c r="H3" i="9"/>
  <c r="G3" i="9"/>
  <c r="D104" i="8"/>
  <c r="C1681" i="1" s="1"/>
  <c r="D97" i="8"/>
  <c r="D92" i="8"/>
  <c r="D87" i="8"/>
  <c r="D82" i="8"/>
  <c r="D77" i="8"/>
  <c r="D72" i="8"/>
  <c r="D67" i="8"/>
  <c r="D62" i="8"/>
  <c r="D57" i="8"/>
  <c r="D52" i="8"/>
  <c r="D51" i="8"/>
  <c r="D46" i="8"/>
  <c r="C1623" i="1" s="1"/>
  <c r="H1623" i="1" s="1"/>
  <c r="D37" i="8"/>
  <c r="D27" i="8"/>
  <c r="D25" i="8" s="1"/>
  <c r="D18" i="8"/>
  <c r="D8" i="8"/>
  <c r="D6" i="8" s="1"/>
  <c r="C1583" i="1" s="1"/>
  <c r="H1583" i="1" s="1"/>
  <c r="E44" i="7"/>
  <c r="D44" i="7"/>
  <c r="E39" i="7"/>
  <c r="D39" i="7"/>
  <c r="D38" i="7" s="1"/>
  <c r="H35" i="3" s="1"/>
  <c r="E38" i="7"/>
  <c r="E30" i="7"/>
  <c r="D30" i="7"/>
  <c r="E23" i="7"/>
  <c r="E22" i="7" s="1"/>
  <c r="I34" i="3" s="1"/>
  <c r="D23" i="7"/>
  <c r="D22" i="7"/>
  <c r="E14" i="7"/>
  <c r="D14" i="7"/>
  <c r="E7" i="7"/>
  <c r="D1540" i="1" s="1"/>
  <c r="D7" i="7"/>
  <c r="D6"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E114" i="6" s="1"/>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C1490" i="1" s="1"/>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D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81" i="5"/>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E135" i="5" s="1"/>
  <c r="D143" i="5"/>
  <c r="F143" i="5" s="1"/>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1075" i="1" s="1"/>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F13" i="5"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E629" i="4" s="1"/>
  <c r="D630" i="4"/>
  <c r="F628" i="4"/>
  <c r="F627" i="4"/>
  <c r="F626" i="4"/>
  <c r="F625" i="4"/>
  <c r="F624" i="4"/>
  <c r="F623" i="4"/>
  <c r="F622" i="4"/>
  <c r="E621" i="4"/>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5" i="4" s="1"/>
  <c r="E584" i="4"/>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32" i="4"/>
  <c r="F532" i="4" s="1"/>
  <c r="F531" i="4"/>
  <c r="F530" i="4"/>
  <c r="F529" i="4"/>
  <c r="E529" i="4"/>
  <c r="E522" i="4" s="1"/>
  <c r="D529" i="4"/>
  <c r="F528" i="4"/>
  <c r="F527" i="4"/>
  <c r="F526" i="4"/>
  <c r="E526" i="4"/>
  <c r="D526" i="4"/>
  <c r="F525" i="4"/>
  <c r="F524"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E491" i="4"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E428" i="4"/>
  <c r="D428" i="4"/>
  <c r="F428" i="4" s="1"/>
  <c r="E427" i="4"/>
  <c r="D422" i="1" s="1"/>
  <c r="D427" i="4"/>
  <c r="E426" i="4"/>
  <c r="D426" i="4"/>
  <c r="F426" i="4" s="1"/>
  <c r="F421" i="4"/>
  <c r="F420" i="4"/>
  <c r="F419" i="4"/>
  <c r="F416" i="4"/>
  <c r="F415" i="4"/>
  <c r="F414" i="4"/>
  <c r="F413" i="4"/>
  <c r="F412" i="4"/>
  <c r="E412" i="4"/>
  <c r="D412" i="4"/>
  <c r="F411" i="4"/>
  <c r="F410" i="4"/>
  <c r="E410" i="4"/>
  <c r="D410" i="4"/>
  <c r="F409" i="4"/>
  <c r="F408" i="4"/>
  <c r="F407" i="4"/>
  <c r="E407" i="4"/>
  <c r="D407" i="4"/>
  <c r="F406" i="4"/>
  <c r="E406" i="4"/>
  <c r="D406"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2" i="4"/>
  <c r="F371" i="4"/>
  <c r="F370" i="4"/>
  <c r="F369" i="4"/>
  <c r="F368" i="4"/>
  <c r="F367" i="4"/>
  <c r="E366" i="4"/>
  <c r="D366" i="4"/>
  <c r="F366" i="4" s="1"/>
  <c r="F365" i="4"/>
  <c r="F364" i="4"/>
  <c r="F363" i="4"/>
  <c r="F362" i="4"/>
  <c r="E362" i="4"/>
  <c r="D362" i="4"/>
  <c r="E361" i="4"/>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F225" i="4"/>
  <c r="E225" i="4"/>
  <c r="D225" i="4"/>
  <c r="F224" i="4"/>
  <c r="F223" i="4"/>
  <c r="F222" i="4"/>
  <c r="E222" i="4"/>
  <c r="E221" i="4" s="1"/>
  <c r="D222" i="4"/>
  <c r="F221" i="4"/>
  <c r="D221" i="4"/>
  <c r="F220" i="4"/>
  <c r="F219" i="4"/>
  <c r="F218" i="4"/>
  <c r="F217" i="4"/>
  <c r="E216" i="4"/>
  <c r="D216" i="4"/>
  <c r="F215" i="4"/>
  <c r="F214" i="4"/>
  <c r="F213" i="4"/>
  <c r="F212" i="4"/>
  <c r="F211" i="4"/>
  <c r="F210" i="4"/>
  <c r="F209" i="4"/>
  <c r="F208" i="4"/>
  <c r="E208" i="4"/>
  <c r="D208" i="4"/>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C166" i="1" s="1"/>
  <c r="F169" i="4"/>
  <c r="F168" i="4"/>
  <c r="F167" i="4"/>
  <c r="F166" i="4"/>
  <c r="E165" i="4"/>
  <c r="D165" i="4"/>
  <c r="F163" i="4"/>
  <c r="F162" i="4"/>
  <c r="F161" i="4"/>
  <c r="E160" i="4"/>
  <c r="D156" i="1" s="1"/>
  <c r="D160" i="4"/>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0" i="1" s="1"/>
  <c r="D135" i="4"/>
  <c r="F133" i="4"/>
  <c r="F132" i="4"/>
  <c r="F131" i="4"/>
  <c r="F130" i="4"/>
  <c r="E129" i="4"/>
  <c r="D129" i="4"/>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F74" i="4"/>
  <c r="E74" i="4"/>
  <c r="D74" i="4"/>
  <c r="F73" i="4"/>
  <c r="F72" i="4"/>
  <c r="F71" i="4"/>
  <c r="E71" i="4"/>
  <c r="D71" i="4"/>
  <c r="F70" i="4"/>
  <c r="F69" i="4"/>
  <c r="E68" i="4"/>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G35" i="3"/>
  <c r="B35"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C1683" i="1"/>
  <c r="H1683" i="1" s="1"/>
  <c r="C1682" i="1"/>
  <c r="H1680" i="1"/>
  <c r="G1680" i="1"/>
  <c r="C1680" i="1"/>
  <c r="C1679" i="1"/>
  <c r="H1679" i="1" s="1"/>
  <c r="C1678" i="1"/>
  <c r="H1677" i="1"/>
  <c r="C1677" i="1"/>
  <c r="G1677" i="1" s="1"/>
  <c r="H1676" i="1"/>
  <c r="G1676" i="1"/>
  <c r="C1676" i="1"/>
  <c r="C1675" i="1"/>
  <c r="H1675" i="1" s="1"/>
  <c r="C1674" i="1"/>
  <c r="H1673" i="1"/>
  <c r="C1673" i="1"/>
  <c r="G1673" i="1" s="1"/>
  <c r="H1672" i="1"/>
  <c r="G1672" i="1"/>
  <c r="C1672" i="1"/>
  <c r="C1671" i="1"/>
  <c r="H1671" i="1" s="1"/>
  <c r="C1670" i="1"/>
  <c r="H1669" i="1"/>
  <c r="C1669" i="1"/>
  <c r="G1669" i="1" s="1"/>
  <c r="H1668" i="1"/>
  <c r="G1668" i="1"/>
  <c r="C1668" i="1"/>
  <c r="C1667" i="1"/>
  <c r="H1667" i="1" s="1"/>
  <c r="C1666" i="1"/>
  <c r="H1665" i="1"/>
  <c r="C1665" i="1"/>
  <c r="G1665" i="1" s="1"/>
  <c r="H1664" i="1"/>
  <c r="G1664" i="1"/>
  <c r="C1664" i="1"/>
  <c r="C1663" i="1"/>
  <c r="H1663" i="1" s="1"/>
  <c r="C1662" i="1"/>
  <c r="H1661" i="1"/>
  <c r="C1661" i="1"/>
  <c r="G1661" i="1" s="1"/>
  <c r="H1660" i="1"/>
  <c r="G1660" i="1"/>
  <c r="C1660" i="1"/>
  <c r="C1659" i="1"/>
  <c r="H1659" i="1" s="1"/>
  <c r="C1658" i="1"/>
  <c r="H1657" i="1"/>
  <c r="C1657" i="1"/>
  <c r="G1657" i="1" s="1"/>
  <c r="H1656" i="1"/>
  <c r="G1656" i="1"/>
  <c r="C1656" i="1"/>
  <c r="C1655" i="1"/>
  <c r="H1655" i="1" s="1"/>
  <c r="C1654" i="1"/>
  <c r="H1653" i="1"/>
  <c r="C1653" i="1"/>
  <c r="G1653" i="1" s="1"/>
  <c r="H1652" i="1"/>
  <c r="G1652" i="1"/>
  <c r="C1652" i="1"/>
  <c r="C1651" i="1"/>
  <c r="H1651" i="1" s="1"/>
  <c r="C1650" i="1"/>
  <c r="H1649" i="1"/>
  <c r="C1649" i="1"/>
  <c r="G1649" i="1" s="1"/>
  <c r="H1648" i="1"/>
  <c r="G1648" i="1"/>
  <c r="C1648" i="1"/>
  <c r="C1647" i="1"/>
  <c r="H1647" i="1" s="1"/>
  <c r="C1646" i="1"/>
  <c r="H1645" i="1"/>
  <c r="C1645" i="1"/>
  <c r="G1645" i="1" s="1"/>
  <c r="H1644" i="1"/>
  <c r="G1644" i="1"/>
  <c r="C1644" i="1"/>
  <c r="C1643" i="1"/>
  <c r="H1643" i="1" s="1"/>
  <c r="C1642" i="1"/>
  <c r="H1641" i="1"/>
  <c r="C1641" i="1"/>
  <c r="G1641" i="1" s="1"/>
  <c r="H1640" i="1"/>
  <c r="G1640" i="1"/>
  <c r="C1640" i="1"/>
  <c r="C1639" i="1"/>
  <c r="H1639" i="1" s="1"/>
  <c r="C1638" i="1"/>
  <c r="H1637" i="1"/>
  <c r="C1637" i="1"/>
  <c r="G1637" i="1" s="1"/>
  <c r="H1636" i="1"/>
  <c r="G1636" i="1"/>
  <c r="C1636" i="1"/>
  <c r="C1635" i="1"/>
  <c r="H1635" i="1" s="1"/>
  <c r="C1634" i="1"/>
  <c r="H1633" i="1"/>
  <c r="C1633" i="1"/>
  <c r="G1633" i="1" s="1"/>
  <c r="H1632" i="1"/>
  <c r="G1632" i="1"/>
  <c r="C1632" i="1"/>
  <c r="C1631" i="1"/>
  <c r="H1631" i="1" s="1"/>
  <c r="C1630" i="1"/>
  <c r="H1629" i="1"/>
  <c r="C1629" i="1"/>
  <c r="G1629" i="1" s="1"/>
  <c r="H1628" i="1"/>
  <c r="G1628" i="1"/>
  <c r="C1628" i="1"/>
  <c r="C1627" i="1"/>
  <c r="H1627" i="1" s="1"/>
  <c r="C1626" i="1"/>
  <c r="H1625" i="1"/>
  <c r="C1625" i="1"/>
  <c r="G1625" i="1" s="1"/>
  <c r="C1624" i="1"/>
  <c r="G1624" i="1" s="1"/>
  <c r="G1620" i="1"/>
  <c r="C1620" i="1"/>
  <c r="H1620" i="1" s="1"/>
  <c r="C1619" i="1"/>
  <c r="H1619" i="1" s="1"/>
  <c r="C1618" i="1"/>
  <c r="H1617" i="1"/>
  <c r="C1617" i="1"/>
  <c r="G1617" i="1" s="1"/>
  <c r="H1616" i="1"/>
  <c r="G1616" i="1"/>
  <c r="C1616" i="1"/>
  <c r="C1615" i="1"/>
  <c r="H1615" i="1" s="1"/>
  <c r="C1614" i="1"/>
  <c r="C1613" i="1"/>
  <c r="G1613" i="1" s="1"/>
  <c r="C1612" i="1"/>
  <c r="G1612" i="1" s="1"/>
  <c r="C1611" i="1"/>
  <c r="H1611" i="1" s="1"/>
  <c r="C1610" i="1"/>
  <c r="H1609" i="1"/>
  <c r="C1609" i="1"/>
  <c r="G1609" i="1" s="1"/>
  <c r="H1608" i="1"/>
  <c r="G1608" i="1"/>
  <c r="C1608" i="1"/>
  <c r="C1607" i="1"/>
  <c r="H1607" i="1" s="1"/>
  <c r="C1606" i="1"/>
  <c r="H1605" i="1"/>
  <c r="C1605" i="1"/>
  <c r="G1605" i="1" s="1"/>
  <c r="C1604" i="1"/>
  <c r="H1604" i="1" s="1"/>
  <c r="C1603" i="1"/>
  <c r="H1603" i="1" s="1"/>
  <c r="C1602" i="1"/>
  <c r="C1601" i="1"/>
  <c r="G1601" i="1" s="1"/>
  <c r="H1600" i="1"/>
  <c r="G1600" i="1"/>
  <c r="C1600" i="1"/>
  <c r="C1599" i="1"/>
  <c r="H1599" i="1" s="1"/>
  <c r="C1598" i="1"/>
  <c r="H1597" i="1"/>
  <c r="C1597" i="1"/>
  <c r="G1597" i="1" s="1"/>
  <c r="H1596" i="1"/>
  <c r="G1596" i="1"/>
  <c r="C1596" i="1"/>
  <c r="C1595" i="1"/>
  <c r="H1595" i="1" s="1"/>
  <c r="C1594" i="1"/>
  <c r="C1593" i="1"/>
  <c r="G1593" i="1" s="1"/>
  <c r="H1592" i="1"/>
  <c r="G1592" i="1"/>
  <c r="C1592" i="1"/>
  <c r="C1591" i="1"/>
  <c r="H1591" i="1" s="1"/>
  <c r="C1590" i="1"/>
  <c r="H1589" i="1"/>
  <c r="C1589" i="1"/>
  <c r="G1589" i="1" s="1"/>
  <c r="C1588" i="1"/>
  <c r="H1588" i="1" s="1"/>
  <c r="C1587" i="1"/>
  <c r="H1587" i="1" s="1"/>
  <c r="C1586" i="1"/>
  <c r="H1584" i="1"/>
  <c r="G1584" i="1"/>
  <c r="C1584" i="1"/>
  <c r="C1582" i="1"/>
  <c r="D1581" i="1"/>
  <c r="J1581" i="1" s="1"/>
  <c r="C1581" i="1"/>
  <c r="H1581" i="1" s="1"/>
  <c r="D1580" i="1"/>
  <c r="C1580" i="1"/>
  <c r="D1579" i="1"/>
  <c r="J1579" i="1" s="1"/>
  <c r="C1579" i="1"/>
  <c r="H1579" i="1" s="1"/>
  <c r="D1578" i="1"/>
  <c r="C1578" i="1"/>
  <c r="D1577" i="1"/>
  <c r="C1577" i="1"/>
  <c r="G1577" i="1" s="1"/>
  <c r="J1576" i="1"/>
  <c r="G1576" i="1"/>
  <c r="D1576" i="1"/>
  <c r="C1576" i="1"/>
  <c r="H1576" i="1" s="1"/>
  <c r="D1575" i="1"/>
  <c r="C1575" i="1"/>
  <c r="J1574" i="1"/>
  <c r="G1574" i="1"/>
  <c r="D1574" i="1"/>
  <c r="C1574" i="1"/>
  <c r="H1574" i="1" s="1"/>
  <c r="D1573" i="1"/>
  <c r="C1573" i="1"/>
  <c r="H1572" i="1"/>
  <c r="D1572" i="1"/>
  <c r="C1572" i="1"/>
  <c r="G1572" i="1" s="1"/>
  <c r="H1571" i="1"/>
  <c r="D1571" i="1"/>
  <c r="C1571" i="1"/>
  <c r="G1571" i="1" s="1"/>
  <c r="D1570" i="1"/>
  <c r="J1570" i="1" s="1"/>
  <c r="C1570" i="1"/>
  <c r="H1569" i="1"/>
  <c r="D1569" i="1"/>
  <c r="C1569" i="1"/>
  <c r="D1568" i="1"/>
  <c r="J1568" i="1" s="1"/>
  <c r="C1568" i="1"/>
  <c r="H1567" i="1"/>
  <c r="D1567" i="1"/>
  <c r="C1567" i="1"/>
  <c r="D1566" i="1"/>
  <c r="J1566" i="1" s="1"/>
  <c r="C1566" i="1"/>
  <c r="H1565" i="1"/>
  <c r="D1565" i="1"/>
  <c r="C1565" i="1"/>
  <c r="D1564" i="1"/>
  <c r="J1564" i="1" s="1"/>
  <c r="C1564" i="1"/>
  <c r="D1563" i="1"/>
  <c r="G1563" i="1" s="1"/>
  <c r="C1563" i="1"/>
  <c r="H1563" i="1" s="1"/>
  <c r="D1562" i="1"/>
  <c r="C1562" i="1"/>
  <c r="D1561" i="1"/>
  <c r="J1561" i="1" s="1"/>
  <c r="C1561" i="1"/>
  <c r="H1561" i="1" s="1"/>
  <c r="D1560" i="1"/>
  <c r="C1560" i="1"/>
  <c r="H1560" i="1" s="1"/>
  <c r="D1559" i="1"/>
  <c r="J1559" i="1" s="1"/>
  <c r="C1559" i="1"/>
  <c r="H1559" i="1" s="1"/>
  <c r="D1558" i="1"/>
  <c r="C1558" i="1"/>
  <c r="D1557" i="1"/>
  <c r="H1557" i="1" s="1"/>
  <c r="C1557" i="1"/>
  <c r="G1556" i="1"/>
  <c r="D1556" i="1"/>
  <c r="H1556" i="1" s="1"/>
  <c r="C1556" i="1"/>
  <c r="G1555" i="1"/>
  <c r="D1555" i="1"/>
  <c r="H1555" i="1" s="1"/>
  <c r="C1555" i="1"/>
  <c r="H1554" i="1"/>
  <c r="D1554" i="1"/>
  <c r="C1554" i="1"/>
  <c r="J1553" i="1"/>
  <c r="G1553" i="1"/>
  <c r="I1553" i="1" s="1"/>
  <c r="D1553" i="1"/>
  <c r="H1553" i="1" s="1"/>
  <c r="C1553" i="1"/>
  <c r="H1552" i="1"/>
  <c r="D1552" i="1"/>
  <c r="C1552" i="1"/>
  <c r="J1551" i="1"/>
  <c r="G1551" i="1"/>
  <c r="I1551" i="1" s="1"/>
  <c r="D1551" i="1"/>
  <c r="H1551" i="1" s="1"/>
  <c r="C1551" i="1"/>
  <c r="H1550" i="1"/>
  <c r="D1550" i="1"/>
  <c r="C1550" i="1"/>
  <c r="J1549" i="1"/>
  <c r="G1549" i="1"/>
  <c r="I1549" i="1" s="1"/>
  <c r="D1549" i="1"/>
  <c r="H1549" i="1" s="1"/>
  <c r="C1549" i="1"/>
  <c r="H1548" i="1"/>
  <c r="D1548" i="1"/>
  <c r="C1548" i="1"/>
  <c r="D1547" i="1"/>
  <c r="J1547" i="1" s="1"/>
  <c r="C1547" i="1"/>
  <c r="H1546" i="1"/>
  <c r="G1546" i="1"/>
  <c r="I1546" i="1" s="1"/>
  <c r="D1546" i="1"/>
  <c r="C1546" i="1"/>
  <c r="J1546" i="1" s="1"/>
  <c r="D1545" i="1"/>
  <c r="C1545" i="1"/>
  <c r="J1545" i="1" s="1"/>
  <c r="H1544" i="1"/>
  <c r="G1544" i="1"/>
  <c r="I1544" i="1" s="1"/>
  <c r="D1544" i="1"/>
  <c r="C1544" i="1"/>
  <c r="J1544" i="1" s="1"/>
  <c r="D1543" i="1"/>
  <c r="C1543" i="1"/>
  <c r="J1543" i="1" s="1"/>
  <c r="D1542" i="1"/>
  <c r="H1542" i="1" s="1"/>
  <c r="C1542" i="1"/>
  <c r="J1542" i="1" s="1"/>
  <c r="D1541" i="1"/>
  <c r="C1541" i="1"/>
  <c r="C1540" i="1"/>
  <c r="C1539" i="1"/>
  <c r="C1538" i="1"/>
  <c r="D1536" i="1"/>
  <c r="C1536" i="1"/>
  <c r="D1535" i="1"/>
  <c r="C1535" i="1"/>
  <c r="D1534" i="1"/>
  <c r="C1534" i="1"/>
  <c r="D1533" i="1"/>
  <c r="C1533" i="1"/>
  <c r="D1532" i="1"/>
  <c r="C1532" i="1"/>
  <c r="D1531" i="1"/>
  <c r="C1531" i="1"/>
  <c r="D1530" i="1"/>
  <c r="C1530" i="1"/>
  <c r="D1529" i="1"/>
  <c r="C1529" i="1"/>
  <c r="D1528" i="1"/>
  <c r="C1528" i="1"/>
  <c r="D1527" i="1"/>
  <c r="C1527" i="1"/>
  <c r="D1526" i="1"/>
  <c r="C1526" i="1"/>
  <c r="D1525" i="1"/>
  <c r="D1524" i="1"/>
  <c r="C1524" i="1"/>
  <c r="D1523" i="1"/>
  <c r="C1523" i="1"/>
  <c r="D1522" i="1"/>
  <c r="C1522" i="1"/>
  <c r="D1521" i="1"/>
  <c r="C1521" i="1"/>
  <c r="D1520" i="1"/>
  <c r="C1520" i="1"/>
  <c r="D1519" i="1"/>
  <c r="C1519" i="1"/>
  <c r="D1518" i="1"/>
  <c r="C1518" i="1"/>
  <c r="D1517" i="1"/>
  <c r="C1517" i="1"/>
  <c r="D1516" i="1"/>
  <c r="C1516" i="1"/>
  <c r="D1515" i="1"/>
  <c r="C1515" i="1"/>
  <c r="D1514" i="1"/>
  <c r="C1514" i="1"/>
  <c r="D1513" i="1"/>
  <c r="C1513" i="1"/>
  <c r="D1512" i="1"/>
  <c r="C1512" i="1"/>
  <c r="D1511" i="1"/>
  <c r="C1511" i="1"/>
  <c r="D1509" i="1"/>
  <c r="C1509" i="1"/>
  <c r="D1508" i="1"/>
  <c r="C1508" i="1"/>
  <c r="D1507" i="1"/>
  <c r="C1507" i="1"/>
  <c r="D1506" i="1"/>
  <c r="C1506" i="1"/>
  <c r="D1505" i="1"/>
  <c r="C1505" i="1"/>
  <c r="D1504" i="1"/>
  <c r="C1504" i="1"/>
  <c r="D1503"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D1490" i="1"/>
  <c r="D1489" i="1"/>
  <c r="C1489" i="1"/>
  <c r="D1488" i="1"/>
  <c r="C1488" i="1"/>
  <c r="D1487" i="1"/>
  <c r="C1487" i="1"/>
  <c r="D1486" i="1"/>
  <c r="C1486" i="1"/>
  <c r="D1485"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D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D1389" i="1"/>
  <c r="C1389" i="1"/>
  <c r="D1388" i="1"/>
  <c r="G1388" i="1" s="1"/>
  <c r="C1388" i="1"/>
  <c r="H1388" i="1" s="1"/>
  <c r="D1387" i="1"/>
  <c r="C1387" i="1"/>
  <c r="H1387" i="1" s="1"/>
  <c r="D1386" i="1"/>
  <c r="G1386" i="1" s="1"/>
  <c r="C1386" i="1"/>
  <c r="H1386" i="1" s="1"/>
  <c r="H1385" i="1"/>
  <c r="D1385" i="1"/>
  <c r="C1385" i="1"/>
  <c r="D1384" i="1"/>
  <c r="G1384" i="1" s="1"/>
  <c r="C1384" i="1"/>
  <c r="H1384" i="1" s="1"/>
  <c r="D1383" i="1"/>
  <c r="H1383" i="1" s="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D1347" i="1"/>
  <c r="H1347" i="1" s="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D1340" i="1"/>
  <c r="H1340" i="1" s="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G1311" i="1"/>
  <c r="D1311" i="1"/>
  <c r="H1311" i="1" s="1"/>
  <c r="C1311" i="1"/>
  <c r="H1310" i="1"/>
  <c r="G1310" i="1"/>
  <c r="D1310" i="1"/>
  <c r="C1310" i="1"/>
  <c r="H1309" i="1"/>
  <c r="G1309" i="1"/>
  <c r="D1309" i="1"/>
  <c r="C1309" i="1"/>
  <c r="H1308" i="1"/>
  <c r="G1308" i="1"/>
  <c r="D1308" i="1"/>
  <c r="C1308" i="1"/>
  <c r="H1307" i="1"/>
  <c r="G1307" i="1"/>
  <c r="D1307" i="1"/>
  <c r="C1307" i="1"/>
  <c r="D1306" i="1"/>
  <c r="H1306" i="1" s="1"/>
  <c r="C1306" i="1"/>
  <c r="H1305" i="1"/>
  <c r="G1305" i="1"/>
  <c r="D1305" i="1"/>
  <c r="C1305" i="1"/>
  <c r="H1304" i="1"/>
  <c r="G1304" i="1"/>
  <c r="D1304" i="1"/>
  <c r="C1304" i="1"/>
  <c r="H1303" i="1"/>
  <c r="G1303" i="1"/>
  <c r="D1303" i="1"/>
  <c r="C1303" i="1"/>
  <c r="H1302" i="1"/>
  <c r="D1302" i="1"/>
  <c r="G1302" i="1" s="1"/>
  <c r="C1302" i="1"/>
  <c r="H1301" i="1"/>
  <c r="D1301" i="1"/>
  <c r="G1301" i="1" s="1"/>
  <c r="C1301"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G1287" i="1"/>
  <c r="D1287" i="1"/>
  <c r="H1287" i="1" s="1"/>
  <c r="C1287" i="1"/>
  <c r="H1286" i="1"/>
  <c r="G1286" i="1"/>
  <c r="D1286" i="1"/>
  <c r="C1286" i="1"/>
  <c r="H1285" i="1"/>
  <c r="G1285" i="1"/>
  <c r="D1285" i="1"/>
  <c r="C1285" i="1"/>
  <c r="H1284" i="1"/>
  <c r="G1284" i="1"/>
  <c r="D1284" i="1"/>
  <c r="C1284" i="1"/>
  <c r="H1283" i="1"/>
  <c r="G1283" i="1"/>
  <c r="D1283" i="1"/>
  <c r="C1283" i="1"/>
  <c r="H1282" i="1"/>
  <c r="G1282" i="1"/>
  <c r="D1282" i="1"/>
  <c r="C1282" i="1"/>
  <c r="G1281" i="1"/>
  <c r="D1281" i="1"/>
  <c r="H1281" i="1" s="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D1265" i="1"/>
  <c r="H1265" i="1" s="1"/>
  <c r="C1265" i="1"/>
  <c r="D1264" i="1"/>
  <c r="H1264" i="1" s="1"/>
  <c r="C1264" i="1"/>
  <c r="D1263" i="1"/>
  <c r="H1263" i="1" s="1"/>
  <c r="C1263" i="1"/>
  <c r="D1262" i="1"/>
  <c r="H1262" i="1" s="1"/>
  <c r="C1262" i="1"/>
  <c r="H1261" i="1"/>
  <c r="G1261" i="1"/>
  <c r="D1261" i="1"/>
  <c r="C1261" i="1"/>
  <c r="H1260" i="1"/>
  <c r="D1260" i="1"/>
  <c r="G1260" i="1" s="1"/>
  <c r="C1260" i="1"/>
  <c r="C1259" i="1"/>
  <c r="H1258" i="1"/>
  <c r="D1258" i="1"/>
  <c r="G1258" i="1" s="1"/>
  <c r="C1258" i="1"/>
  <c r="D1257" i="1"/>
  <c r="G1257" i="1" s="1"/>
  <c r="C1257" i="1"/>
  <c r="D1256" i="1"/>
  <c r="G1256" i="1" s="1"/>
  <c r="C1256" i="1"/>
  <c r="C1255"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G1203" i="1"/>
  <c r="D1203" i="1"/>
  <c r="H1203" i="1" s="1"/>
  <c r="C1203" i="1"/>
  <c r="H1202" i="1"/>
  <c r="G1202" i="1"/>
  <c r="D1202" i="1"/>
  <c r="C1202"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G1188" i="1"/>
  <c r="D1188" i="1"/>
  <c r="H1188" i="1" s="1"/>
  <c r="C1188" i="1"/>
  <c r="H1187" i="1"/>
  <c r="G1187" i="1"/>
  <c r="D1187" i="1"/>
  <c r="C1187" i="1"/>
  <c r="H1186" i="1"/>
  <c r="G1186" i="1"/>
  <c r="D1186" i="1"/>
  <c r="C1186" i="1"/>
  <c r="G1185" i="1"/>
  <c r="D1185" i="1"/>
  <c r="H1185" i="1" s="1"/>
  <c r="C1185" i="1"/>
  <c r="H1184" i="1"/>
  <c r="D1184" i="1"/>
  <c r="G1184" i="1" s="1"/>
  <c r="C1184" i="1"/>
  <c r="H1183" i="1"/>
  <c r="G1183" i="1"/>
  <c r="D1183" i="1"/>
  <c r="C1183" i="1"/>
  <c r="D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G1155" i="1"/>
  <c r="D1155" i="1"/>
  <c r="H1155" i="1" s="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D1087" i="1"/>
  <c r="G1087" i="1" s="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G1078" i="1"/>
  <c r="D1078" i="1"/>
  <c r="H1078" i="1" s="1"/>
  <c r="C1078" i="1"/>
  <c r="H1077" i="1"/>
  <c r="G1077" i="1"/>
  <c r="D1077" i="1"/>
  <c r="C1077" i="1"/>
  <c r="G1076" i="1"/>
  <c r="D1076" i="1"/>
  <c r="H1076" i="1" s="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D1057" i="1"/>
  <c r="H1057" i="1" s="1"/>
  <c r="C1057" i="1"/>
  <c r="H1056" i="1"/>
  <c r="G1056" i="1"/>
  <c r="D1056" i="1"/>
  <c r="C1056" i="1"/>
  <c r="H1055" i="1"/>
  <c r="G1055" i="1"/>
  <c r="D1055" i="1"/>
  <c r="C1055" i="1"/>
  <c r="D1054" i="1"/>
  <c r="H1054" i="1" s="1"/>
  <c r="C1054" i="1"/>
  <c r="H1053" i="1"/>
  <c r="G1053" i="1"/>
  <c r="D1053" i="1"/>
  <c r="C1053" i="1"/>
  <c r="H1052" i="1"/>
  <c r="G1052" i="1"/>
  <c r="D1052" i="1"/>
  <c r="C1052" i="1"/>
  <c r="H1051" i="1"/>
  <c r="G1051" i="1"/>
  <c r="D1051" i="1"/>
  <c r="C1051" i="1"/>
  <c r="D1050" i="1"/>
  <c r="H1050" i="1" s="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D1041" i="1"/>
  <c r="H1041" i="1" s="1"/>
  <c r="C1041"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H1032" i="1"/>
  <c r="G1032" i="1"/>
  <c r="D1032" i="1"/>
  <c r="C1032" i="1"/>
  <c r="H1031" i="1"/>
  <c r="G1031" i="1"/>
  <c r="D1031" i="1"/>
  <c r="C1031" i="1"/>
  <c r="D1030" i="1"/>
  <c r="H1030" i="1" s="1"/>
  <c r="C1030" i="1"/>
  <c r="G1029" i="1"/>
  <c r="D1029" i="1"/>
  <c r="H1029" i="1" s="1"/>
  <c r="C1029" i="1"/>
  <c r="H1028" i="1"/>
  <c r="G1028" i="1"/>
  <c r="D1028" i="1"/>
  <c r="C1028" i="1"/>
  <c r="D1027" i="1"/>
  <c r="H1027" i="1" s="1"/>
  <c r="C1027" i="1"/>
  <c r="D1026" i="1"/>
  <c r="H1026" i="1" s="1"/>
  <c r="C1026" i="1"/>
  <c r="G1025" i="1"/>
  <c r="D1025" i="1"/>
  <c r="H1025" i="1" s="1"/>
  <c r="C1025" i="1"/>
  <c r="D1024" i="1"/>
  <c r="H1024" i="1" s="1"/>
  <c r="C1024" i="1"/>
  <c r="G1023" i="1"/>
  <c r="D1023" i="1"/>
  <c r="H1023" i="1" s="1"/>
  <c r="C1023" i="1"/>
  <c r="H1022" i="1"/>
  <c r="G1022" i="1"/>
  <c r="D1022" i="1"/>
  <c r="C1022" i="1"/>
  <c r="H1021" i="1"/>
  <c r="G1021" i="1"/>
  <c r="D1021" i="1"/>
  <c r="C1021" i="1"/>
  <c r="D1020" i="1"/>
  <c r="H1020" i="1" s="1"/>
  <c r="C1020" i="1"/>
  <c r="H1019" i="1"/>
  <c r="G1019" i="1"/>
  <c r="D1019" i="1"/>
  <c r="C1019" i="1"/>
  <c r="D1018" i="1"/>
  <c r="H1018" i="1" s="1"/>
  <c r="C1018" i="1"/>
  <c r="C1017" i="1"/>
  <c r="H1016" i="1"/>
  <c r="G1016" i="1"/>
  <c r="D1016" i="1"/>
  <c r="C1016" i="1"/>
  <c r="H1015" i="1"/>
  <c r="G1015" i="1"/>
  <c r="D1015" i="1"/>
  <c r="C1015" i="1"/>
  <c r="D1014" i="1"/>
  <c r="H1014" i="1" s="1"/>
  <c r="C1014" i="1"/>
  <c r="D1013" i="1"/>
  <c r="H1013" i="1" s="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G737" i="1" s="1"/>
  <c r="H736" i="1"/>
  <c r="G736" i="1"/>
  <c r="D736" i="1"/>
  <c r="C736" i="1"/>
  <c r="D735" i="1"/>
  <c r="C735" i="1"/>
  <c r="H735" i="1" s="1"/>
  <c r="H734" i="1"/>
  <c r="D734" i="1"/>
  <c r="G734" i="1" s="1"/>
  <c r="C734" i="1"/>
  <c r="H733" i="1"/>
  <c r="G733" i="1"/>
  <c r="D733" i="1"/>
  <c r="C733" i="1"/>
  <c r="H732" i="1"/>
  <c r="G732" i="1"/>
  <c r="D732" i="1"/>
  <c r="C732" i="1"/>
  <c r="D731" i="1"/>
  <c r="C731" i="1"/>
  <c r="H731" i="1" s="1"/>
  <c r="D730" i="1"/>
  <c r="C730" i="1"/>
  <c r="G730" i="1" s="1"/>
  <c r="D729" i="1"/>
  <c r="H729" i="1" s="1"/>
  <c r="C729" i="1"/>
  <c r="H728" i="1"/>
  <c r="G728" i="1"/>
  <c r="D728" i="1"/>
  <c r="C728" i="1"/>
  <c r="D727" i="1"/>
  <c r="C727" i="1"/>
  <c r="D726" i="1"/>
  <c r="C726"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C678" i="1"/>
  <c r="H677" i="1"/>
  <c r="G677" i="1"/>
  <c r="D677" i="1"/>
  <c r="C677"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D650" i="1"/>
  <c r="H650" i="1" s="1"/>
  <c r="C650" i="1"/>
  <c r="D649" i="1"/>
  <c r="C649" i="1"/>
  <c r="D648" i="1"/>
  <c r="C648" i="1"/>
  <c r="G647" i="1"/>
  <c r="D647" i="1"/>
  <c r="C647" i="1"/>
  <c r="H647" i="1" s="1"/>
  <c r="D646" i="1"/>
  <c r="C646" i="1"/>
  <c r="D645" i="1"/>
  <c r="C645"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C422" i="1"/>
  <c r="D421" i="1"/>
  <c r="C421" i="1"/>
  <c r="D416" i="1"/>
  <c r="H416" i="1" s="1"/>
  <c r="C416" i="1"/>
  <c r="D415" i="1"/>
  <c r="C415" i="1"/>
  <c r="H415" i="1" s="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D318" i="1"/>
  <c r="C318" i="1"/>
  <c r="H318" i="1" s="1"/>
  <c r="D317" i="1"/>
  <c r="C317" i="1"/>
  <c r="H317" i="1" s="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C301" i="1"/>
  <c r="D300" i="1"/>
  <c r="H300" i="1" s="1"/>
  <c r="C300" i="1"/>
  <c r="D299" i="1"/>
  <c r="C299"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C272" i="1"/>
  <c r="H271" i="1"/>
  <c r="G271" i="1"/>
  <c r="D271" i="1"/>
  <c r="C271" i="1"/>
  <c r="D270" i="1"/>
  <c r="C270" i="1"/>
  <c r="C269" i="1"/>
  <c r="H268" i="1"/>
  <c r="G268" i="1"/>
  <c r="D268" i="1"/>
  <c r="C268" i="1"/>
  <c r="H267" i="1"/>
  <c r="G267" i="1"/>
  <c r="D267" i="1"/>
  <c r="C267" i="1"/>
  <c r="D266" i="1"/>
  <c r="G266" i="1" s="1"/>
  <c r="C266"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C215" i="1"/>
  <c r="H214" i="1"/>
  <c r="G214" i="1"/>
  <c r="D214" i="1"/>
  <c r="C214" i="1"/>
  <c r="D213" i="1"/>
  <c r="C213"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7" i="1"/>
  <c r="C197" i="1"/>
  <c r="H196" i="1"/>
  <c r="G196" i="1"/>
  <c r="D196" i="1"/>
  <c r="C196" i="1"/>
  <c r="D195" i="1"/>
  <c r="H195" i="1" s="1"/>
  <c r="C195" i="1"/>
  <c r="D194" i="1"/>
  <c r="C194" i="1"/>
  <c r="G194" i="1" s="1"/>
  <c r="H193" i="1"/>
  <c r="G193" i="1"/>
  <c r="D193" i="1"/>
  <c r="C193" i="1"/>
  <c r="G192" i="1"/>
  <c r="D192" i="1"/>
  <c r="C192" i="1"/>
  <c r="H192" i="1" s="1"/>
  <c r="G191" i="1"/>
  <c r="D191" i="1"/>
  <c r="C191" i="1"/>
  <c r="H191" i="1" s="1"/>
  <c r="D190" i="1"/>
  <c r="C190" i="1"/>
  <c r="H190" i="1" s="1"/>
  <c r="H189" i="1"/>
  <c r="G189" i="1"/>
  <c r="D189" i="1"/>
  <c r="C189" i="1"/>
  <c r="H188" i="1"/>
  <c r="G188" i="1"/>
  <c r="D188" i="1"/>
  <c r="C188" i="1"/>
  <c r="H187" i="1"/>
  <c r="G187" i="1"/>
  <c r="D187" i="1"/>
  <c r="C187" i="1"/>
  <c r="H186" i="1"/>
  <c r="G186" i="1"/>
  <c r="D186" i="1"/>
  <c r="C186" i="1"/>
  <c r="H185" i="1"/>
  <c r="G185" i="1"/>
  <c r="D185" i="1"/>
  <c r="C185" i="1"/>
  <c r="H184" i="1"/>
  <c r="G184" i="1"/>
  <c r="D184" i="1"/>
  <c r="C184" i="1"/>
  <c r="G183" i="1"/>
  <c r="D183" i="1"/>
  <c r="H183" i="1" s="1"/>
  <c r="C183" i="1"/>
  <c r="D182" i="1"/>
  <c r="C182" i="1"/>
  <c r="G181" i="1"/>
  <c r="D181" i="1"/>
  <c r="C181" i="1"/>
  <c r="D180" i="1"/>
  <c r="C180" i="1"/>
  <c r="H180" i="1" s="1"/>
  <c r="H179" i="1"/>
  <c r="G179" i="1"/>
  <c r="D179" i="1"/>
  <c r="C179" i="1"/>
  <c r="D178" i="1"/>
  <c r="C178" i="1"/>
  <c r="D177" i="1"/>
  <c r="C177" i="1"/>
  <c r="H177" i="1" s="1"/>
  <c r="D176" i="1"/>
  <c r="C176" i="1"/>
  <c r="H176" i="1" s="1"/>
  <c r="D175" i="1"/>
  <c r="C175" i="1"/>
  <c r="D174" i="1"/>
  <c r="C174" i="1"/>
  <c r="D173" i="1"/>
  <c r="C173" i="1"/>
  <c r="H172" i="1"/>
  <c r="G172" i="1"/>
  <c r="D172" i="1"/>
  <c r="C172" i="1"/>
  <c r="D171" i="1"/>
  <c r="C171" i="1"/>
  <c r="D170" i="1"/>
  <c r="C170" i="1"/>
  <c r="D169" i="1"/>
  <c r="C169" i="1"/>
  <c r="H168" i="1"/>
  <c r="G168" i="1"/>
  <c r="D168" i="1"/>
  <c r="C168" i="1"/>
  <c r="D167" i="1"/>
  <c r="C167" i="1"/>
  <c r="D166" i="1"/>
  <c r="H165" i="1"/>
  <c r="G165" i="1"/>
  <c r="D165" i="1"/>
  <c r="C165" i="1"/>
  <c r="D164" i="1"/>
  <c r="C164" i="1"/>
  <c r="D163" i="1"/>
  <c r="C163" i="1"/>
  <c r="G163" i="1" s="1"/>
  <c r="D162" i="1"/>
  <c r="C162" i="1"/>
  <c r="D161" i="1"/>
  <c r="C161" i="1"/>
  <c r="H159" i="1"/>
  <c r="G159" i="1"/>
  <c r="D159" i="1"/>
  <c r="C159" i="1"/>
  <c r="H158" i="1"/>
  <c r="D158" i="1"/>
  <c r="C158" i="1"/>
  <c r="H157" i="1"/>
  <c r="G157" i="1"/>
  <c r="D157" i="1"/>
  <c r="C157" i="1"/>
  <c r="C156" i="1"/>
  <c r="H155" i="1"/>
  <c r="G155" i="1"/>
  <c r="D155" i="1"/>
  <c r="C155" i="1"/>
  <c r="H154" i="1"/>
  <c r="G154" i="1"/>
  <c r="D154" i="1"/>
  <c r="C154" i="1"/>
  <c r="H153" i="1"/>
  <c r="G153" i="1"/>
  <c r="D153" i="1"/>
  <c r="C153" i="1"/>
  <c r="H152" i="1"/>
  <c r="G152" i="1"/>
  <c r="D152" i="1"/>
  <c r="C152" i="1"/>
  <c r="H151" i="1"/>
  <c r="D151" i="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C132" i="1"/>
  <c r="D131" i="1"/>
  <c r="C131" i="1"/>
  <c r="H129" i="1"/>
  <c r="G129" i="1"/>
  <c r="D129" i="1"/>
  <c r="C129" i="1"/>
  <c r="H128" i="1"/>
  <c r="G128" i="1"/>
  <c r="D128" i="1"/>
  <c r="C128" i="1"/>
  <c r="H127" i="1"/>
  <c r="G127" i="1"/>
  <c r="D127" i="1"/>
  <c r="C127" i="1"/>
  <c r="D126" i="1"/>
  <c r="C126"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0" i="1"/>
  <c r="G80" i="1"/>
  <c r="D80" i="1"/>
  <c r="C80" i="1"/>
  <c r="D79" i="1"/>
  <c r="C79" i="1"/>
  <c r="H77" i="1"/>
  <c r="G77" i="1"/>
  <c r="D77" i="1"/>
  <c r="C77" i="1"/>
  <c r="D76" i="1"/>
  <c r="H76" i="1" s="1"/>
  <c r="C76" i="1"/>
  <c r="H75" i="1"/>
  <c r="G75" i="1"/>
  <c r="D75" i="1"/>
  <c r="C75" i="1"/>
  <c r="D74" i="1"/>
  <c r="H74" i="1" s="1"/>
  <c r="C74" i="1"/>
  <c r="D73" i="1"/>
  <c r="H73" i="1" s="1"/>
  <c r="C73" i="1"/>
  <c r="H72" i="1"/>
  <c r="G72" i="1"/>
  <c r="D72" i="1"/>
  <c r="C72" i="1"/>
  <c r="H71" i="1"/>
  <c r="G71" i="1"/>
  <c r="D71" i="1"/>
  <c r="C71" i="1"/>
  <c r="H70" i="1"/>
  <c r="G70" i="1"/>
  <c r="D70" i="1"/>
  <c r="C70" i="1"/>
  <c r="H69" i="1"/>
  <c r="G69" i="1"/>
  <c r="D69" i="1"/>
  <c r="C69" i="1"/>
  <c r="H68" i="1"/>
  <c r="G68" i="1"/>
  <c r="D68" i="1"/>
  <c r="C68" i="1"/>
  <c r="H67" i="1"/>
  <c r="G67" i="1"/>
  <c r="D67" i="1"/>
  <c r="C67" i="1"/>
  <c r="D66" i="1"/>
  <c r="C66" i="1"/>
  <c r="D65" i="1"/>
  <c r="C65"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327" i="9" l="1"/>
  <c r="B327" i="9" s="1"/>
  <c r="G1389" i="1"/>
  <c r="G1387" i="1"/>
  <c r="G1385" i="1"/>
  <c r="G1300" i="1"/>
  <c r="H1300" i="1"/>
  <c r="G1266" i="1"/>
  <c r="G1263" i="1"/>
  <c r="G1262" i="1"/>
  <c r="G1306" i="1"/>
  <c r="G1383" i="1"/>
  <c r="G1347" i="1"/>
  <c r="G1340" i="1"/>
  <c r="G1264" i="1"/>
  <c r="G1265" i="1"/>
  <c r="E255" i="5"/>
  <c r="D1259" i="1" s="1"/>
  <c r="E303" i="9"/>
  <c r="B303" i="9" s="1"/>
  <c r="H1256" i="1"/>
  <c r="H1257" i="1"/>
  <c r="G1251" i="1"/>
  <c r="D1201" i="1"/>
  <c r="F181" i="5"/>
  <c r="G1092" i="1"/>
  <c r="H1087" i="1"/>
  <c r="F71" i="5"/>
  <c r="F341" i="9"/>
  <c r="B341" i="9" s="1"/>
  <c r="G1060" i="1"/>
  <c r="G1057" i="1"/>
  <c r="G1059" i="1"/>
  <c r="G1050" i="1"/>
  <c r="G1054" i="1"/>
  <c r="G1041" i="1"/>
  <c r="D1040" i="1"/>
  <c r="G1033" i="1"/>
  <c r="G1030" i="1"/>
  <c r="G1024" i="1"/>
  <c r="G1027" i="1"/>
  <c r="G1026" i="1"/>
  <c r="G1018" i="1"/>
  <c r="G1020" i="1"/>
  <c r="G1013" i="1"/>
  <c r="G1014" i="1"/>
  <c r="G1542" i="1"/>
  <c r="I1542" i="1" s="1"/>
  <c r="E329" i="9"/>
  <c r="B329" i="9" s="1"/>
  <c r="H131" i="1"/>
  <c r="J1541" i="1"/>
  <c r="E6" i="7"/>
  <c r="E31" i="9"/>
  <c r="B31" i="9" s="1"/>
  <c r="E36" i="9"/>
  <c r="B36" i="9" s="1"/>
  <c r="H717" i="1"/>
  <c r="H1612" i="1"/>
  <c r="G1681" i="1"/>
  <c r="H1681" i="1"/>
  <c r="H1601" i="1"/>
  <c r="D45" i="8"/>
  <c r="H1624" i="1"/>
  <c r="H1613" i="1"/>
  <c r="H1593" i="1"/>
  <c r="G1604" i="1"/>
  <c r="G1588" i="1"/>
  <c r="C1585" i="1"/>
  <c r="D1510" i="1"/>
  <c r="I30" i="3"/>
  <c r="D648" i="4"/>
  <c r="C642" i="1" s="1"/>
  <c r="G422" i="1"/>
  <c r="G298" i="1"/>
  <c r="G636" i="1"/>
  <c r="G635" i="1"/>
  <c r="G650" i="1"/>
  <c r="E296" i="9"/>
  <c r="B296" i="9" s="1"/>
  <c r="G416" i="1"/>
  <c r="G302" i="1"/>
  <c r="E648" i="4"/>
  <c r="D642" i="1" s="1"/>
  <c r="E312" i="9"/>
  <c r="B312" i="9" s="1"/>
  <c r="E320" i="9"/>
  <c r="B320" i="9" s="1"/>
  <c r="E326" i="9"/>
  <c r="B326" i="9" s="1"/>
  <c r="G735" i="1"/>
  <c r="G731" i="1"/>
  <c r="H730" i="1"/>
  <c r="G729" i="1"/>
  <c r="F238" i="9"/>
  <c r="B238" i="9" s="1"/>
  <c r="H727" i="1"/>
  <c r="G727" i="1"/>
  <c r="H726" i="1"/>
  <c r="G726" i="1"/>
  <c r="H725" i="1"/>
  <c r="G725" i="1"/>
  <c r="E48" i="9"/>
  <c r="B48" i="9" s="1"/>
  <c r="H678" i="1"/>
  <c r="G678" i="1"/>
  <c r="H676" i="1"/>
  <c r="G676" i="1"/>
  <c r="H648" i="1"/>
  <c r="G648" i="1"/>
  <c r="H646" i="1"/>
  <c r="H649" i="1"/>
  <c r="G646" i="1"/>
  <c r="G649" i="1"/>
  <c r="F656" i="4"/>
  <c r="H645" i="1"/>
  <c r="G645" i="1"/>
  <c r="G421" i="1"/>
  <c r="G415" i="1"/>
  <c r="H388" i="1"/>
  <c r="H389" i="1"/>
  <c r="F393" i="4"/>
  <c r="G388" i="1"/>
  <c r="G389" i="1"/>
  <c r="G374" i="1"/>
  <c r="G375" i="1"/>
  <c r="G317" i="1"/>
  <c r="G318" i="1"/>
  <c r="H301" i="1"/>
  <c r="G301" i="1"/>
  <c r="H423" i="1"/>
  <c r="G300" i="1"/>
  <c r="H299" i="1"/>
  <c r="F427" i="4"/>
  <c r="E294" i="9"/>
  <c r="B294" i="9" s="1"/>
  <c r="H421" i="1"/>
  <c r="H422" i="1"/>
  <c r="G299" i="1"/>
  <c r="E647" i="4"/>
  <c r="D641" i="1" s="1"/>
  <c r="H270" i="1"/>
  <c r="H272" i="1"/>
  <c r="G270" i="1"/>
  <c r="G272" i="1"/>
  <c r="F274" i="4"/>
  <c r="H265" i="1"/>
  <c r="H266" i="1"/>
  <c r="H215" i="1"/>
  <c r="G215" i="1"/>
  <c r="H212" i="1"/>
  <c r="H213" i="1"/>
  <c r="E202" i="4"/>
  <c r="D198" i="1" s="1"/>
  <c r="G212" i="1"/>
  <c r="G213" i="1"/>
  <c r="H197" i="1"/>
  <c r="G197" i="1"/>
  <c r="G195" i="1"/>
  <c r="B244" i="9"/>
  <c r="H194" i="1"/>
  <c r="F243" i="9"/>
  <c r="B243" i="9" s="1"/>
  <c r="E56" i="9"/>
  <c r="B56" i="9" s="1"/>
  <c r="G190" i="1"/>
  <c r="F242" i="9"/>
  <c r="B242" i="9" s="1"/>
  <c r="E55" i="9"/>
  <c r="B55" i="9" s="1"/>
  <c r="F194" i="4"/>
  <c r="F241" i="9"/>
  <c r="B241" i="9" s="1"/>
  <c r="F240" i="9"/>
  <c r="B240" i="9" s="1"/>
  <c r="H182" i="1"/>
  <c r="G182" i="1"/>
  <c r="F239" i="9"/>
  <c r="B239" i="9" s="1"/>
  <c r="H181" i="1"/>
  <c r="E52" i="9"/>
  <c r="B52" i="9" s="1"/>
  <c r="G180" i="1"/>
  <c r="H178" i="1"/>
  <c r="G178" i="1"/>
  <c r="G177" i="1"/>
  <c r="G176" i="1"/>
  <c r="H174" i="1"/>
  <c r="H175" i="1"/>
  <c r="G174" i="1"/>
  <c r="G175" i="1"/>
  <c r="H173" i="1"/>
  <c r="G173" i="1"/>
  <c r="H171" i="1"/>
  <c r="G171" i="1"/>
  <c r="H170" i="1"/>
  <c r="G170" i="1"/>
  <c r="H169" i="1"/>
  <c r="G169" i="1"/>
  <c r="H166" i="1"/>
  <c r="D164" i="4"/>
  <c r="C160" i="1" s="1"/>
  <c r="H167" i="1"/>
  <c r="F170" i="4"/>
  <c r="G166" i="1"/>
  <c r="G167" i="1"/>
  <c r="H161" i="1"/>
  <c r="H164" i="1"/>
  <c r="G164" i="1"/>
  <c r="H163" i="1"/>
  <c r="E49" i="9"/>
  <c r="B49" i="9" s="1"/>
  <c r="H162" i="1"/>
  <c r="F165" i="4"/>
  <c r="G161" i="1"/>
  <c r="G162" i="1"/>
  <c r="G158" i="1"/>
  <c r="G156" i="1"/>
  <c r="H156" i="1"/>
  <c r="E153" i="4"/>
  <c r="D149" i="1" s="1"/>
  <c r="F160" i="4"/>
  <c r="F237" i="9"/>
  <c r="B237" i="9" s="1"/>
  <c r="C150" i="1"/>
  <c r="H150" i="1" s="1"/>
  <c r="G151" i="1"/>
  <c r="G131" i="1"/>
  <c r="H132" i="1"/>
  <c r="G132" i="1"/>
  <c r="H125" i="1"/>
  <c r="H126" i="1"/>
  <c r="F129" i="4"/>
  <c r="G125" i="1"/>
  <c r="G126" i="1"/>
  <c r="H113" i="1"/>
  <c r="E46" i="9"/>
  <c r="B46" i="9" s="1"/>
  <c r="G108" i="1"/>
  <c r="D106" i="4"/>
  <c r="G113" i="1"/>
  <c r="F106" i="4"/>
  <c r="H81" i="1"/>
  <c r="H79" i="1"/>
  <c r="F83" i="4"/>
  <c r="G79" i="1"/>
  <c r="G81" i="1"/>
  <c r="F82" i="4"/>
  <c r="G76" i="1"/>
  <c r="G73" i="1"/>
  <c r="G74" i="1"/>
  <c r="H66" i="1"/>
  <c r="G66" i="1"/>
  <c r="E35" i="9"/>
  <c r="B35" i="9" s="1"/>
  <c r="H65" i="1"/>
  <c r="H64" i="1"/>
  <c r="E34" i="9"/>
  <c r="B34" i="9" s="1"/>
  <c r="G64" i="1"/>
  <c r="G65" i="1"/>
  <c r="E49" i="4"/>
  <c r="D45" i="1" s="1"/>
  <c r="F68" i="4"/>
  <c r="E324" i="9"/>
  <c r="B324" i="9" s="1"/>
  <c r="F236" i="9"/>
  <c r="B236" i="9" s="1"/>
  <c r="H1490" i="1"/>
  <c r="G1490" i="1"/>
  <c r="H1586" i="1"/>
  <c r="G1586" i="1"/>
  <c r="H1590" i="1"/>
  <c r="G1590" i="1"/>
  <c r="H1610" i="1"/>
  <c r="G1610" i="1"/>
  <c r="H1618" i="1"/>
  <c r="G1618" i="1"/>
  <c r="H1472" i="1"/>
  <c r="G1472" i="1"/>
  <c r="H1474" i="1"/>
  <c r="G1474" i="1"/>
  <c r="H1476" i="1"/>
  <c r="G1476" i="1"/>
  <c r="H1478" i="1"/>
  <c r="G1478" i="1"/>
  <c r="H1480" i="1"/>
  <c r="G1480" i="1"/>
  <c r="H1482" i="1"/>
  <c r="G1482" i="1"/>
  <c r="H1484" i="1"/>
  <c r="G1484" i="1"/>
  <c r="H1486" i="1"/>
  <c r="G1486" i="1"/>
  <c r="H1488" i="1"/>
  <c r="G1488" i="1"/>
  <c r="H1492" i="1"/>
  <c r="G1492" i="1"/>
  <c r="H1494" i="1"/>
  <c r="G1494" i="1"/>
  <c r="H1496" i="1"/>
  <c r="G1496" i="1"/>
  <c r="H1498" i="1"/>
  <c r="G1498" i="1"/>
  <c r="H1500" i="1"/>
  <c r="G1500" i="1"/>
  <c r="H1502" i="1"/>
  <c r="G1502" i="1"/>
  <c r="H1504" i="1"/>
  <c r="G1504" i="1"/>
  <c r="H1506" i="1"/>
  <c r="G1506" i="1"/>
  <c r="H1508" i="1"/>
  <c r="G1508" i="1"/>
  <c r="H1512" i="1"/>
  <c r="G1512" i="1"/>
  <c r="H1514" i="1"/>
  <c r="G1514" i="1"/>
  <c r="H1516" i="1"/>
  <c r="G1516" i="1"/>
  <c r="H1518" i="1"/>
  <c r="G1518" i="1"/>
  <c r="H1520" i="1"/>
  <c r="G1520" i="1"/>
  <c r="H1522" i="1"/>
  <c r="G1522" i="1"/>
  <c r="H1524" i="1"/>
  <c r="G1524" i="1"/>
  <c r="H1526" i="1"/>
  <c r="G1526" i="1"/>
  <c r="H1528" i="1"/>
  <c r="G1528" i="1"/>
  <c r="H1530" i="1"/>
  <c r="G1530" i="1"/>
  <c r="H1532" i="1"/>
  <c r="G1532" i="1"/>
  <c r="H1534" i="1"/>
  <c r="G1534" i="1"/>
  <c r="H1536" i="1"/>
  <c r="G1536" i="1"/>
  <c r="H1540" i="1"/>
  <c r="G1540" i="1"/>
  <c r="G1564" i="1"/>
  <c r="G1566" i="1"/>
  <c r="G1568" i="1"/>
  <c r="G1570" i="1"/>
  <c r="I1570" i="1" s="1"/>
  <c r="G1573" i="1"/>
  <c r="J1573" i="1"/>
  <c r="G1575" i="1"/>
  <c r="J1575" i="1"/>
  <c r="G1623" i="1"/>
  <c r="G1627" i="1"/>
  <c r="G1631" i="1"/>
  <c r="G1635" i="1"/>
  <c r="G1639" i="1"/>
  <c r="G1643" i="1"/>
  <c r="G1647" i="1"/>
  <c r="G1651" i="1"/>
  <c r="G1655" i="1"/>
  <c r="G1659" i="1"/>
  <c r="G1663" i="1"/>
  <c r="G1667" i="1"/>
  <c r="G1671" i="1"/>
  <c r="G1675" i="1"/>
  <c r="G1679" i="1"/>
  <c r="G1683" i="1"/>
  <c r="F178" i="4"/>
  <c r="E164" i="4"/>
  <c r="F431" i="4"/>
  <c r="F470" i="4"/>
  <c r="D466" i="4"/>
  <c r="G315" i="9"/>
  <c r="G316" i="9"/>
  <c r="D147" i="5"/>
  <c r="F150" i="5"/>
  <c r="G339" i="9"/>
  <c r="E339" i="9" s="1"/>
  <c r="B339" i="9" s="1"/>
  <c r="F219" i="5"/>
  <c r="F252" i="5"/>
  <c r="G1558" i="1"/>
  <c r="J1558" i="1"/>
  <c r="G1562" i="1"/>
  <c r="J1562" i="1"/>
  <c r="G1578" i="1"/>
  <c r="J1578" i="1"/>
  <c r="G1580" i="1"/>
  <c r="I1580" i="1" s="1"/>
  <c r="J1580" i="1"/>
  <c r="H1582" i="1"/>
  <c r="G1582" i="1"/>
  <c r="H1598" i="1"/>
  <c r="G1598" i="1"/>
  <c r="H1602" i="1"/>
  <c r="G1602" i="1"/>
  <c r="H1606" i="1"/>
  <c r="G1606" i="1"/>
  <c r="H1614" i="1"/>
  <c r="G1614" i="1"/>
  <c r="F43" i="6"/>
  <c r="D35" i="6"/>
  <c r="F94" i="6"/>
  <c r="D89" i="6"/>
  <c r="C13" i="1"/>
  <c r="C39" i="1"/>
  <c r="C78" i="1"/>
  <c r="C102" i="1"/>
  <c r="C1439" i="1"/>
  <c r="H1471" i="1"/>
  <c r="G1548" i="1"/>
  <c r="I1548" i="1" s="1"/>
  <c r="J1548" i="1"/>
  <c r="G1550" i="1"/>
  <c r="I1550" i="1" s="1"/>
  <c r="J1550" i="1"/>
  <c r="G1552" i="1"/>
  <c r="I1552" i="1" s="1"/>
  <c r="J1552" i="1"/>
  <c r="G1554" i="1"/>
  <c r="I1554" i="1" s="1"/>
  <c r="J1554" i="1"/>
  <c r="G1557" i="1"/>
  <c r="I1557" i="1" s="1"/>
  <c r="H1558" i="1"/>
  <c r="G1559" i="1"/>
  <c r="I1559" i="1" s="1"/>
  <c r="G1561" i="1"/>
  <c r="I1561" i="1" s="1"/>
  <c r="H1562" i="1"/>
  <c r="H1578" i="1"/>
  <c r="G1579" i="1"/>
  <c r="I1579" i="1" s="1"/>
  <c r="H1580" i="1"/>
  <c r="G1581" i="1"/>
  <c r="I1581" i="1" s="1"/>
  <c r="G1583" i="1"/>
  <c r="G1587" i="1"/>
  <c r="G1591" i="1"/>
  <c r="G1595" i="1"/>
  <c r="G1599" i="1"/>
  <c r="G1603" i="1"/>
  <c r="G1607" i="1"/>
  <c r="G1611" i="1"/>
  <c r="G1615" i="1"/>
  <c r="G1619" i="1"/>
  <c r="F572" i="4"/>
  <c r="D571" i="4"/>
  <c r="F621" i="4"/>
  <c r="D597" i="4"/>
  <c r="G1560" i="1"/>
  <c r="I1560" i="1" s="1"/>
  <c r="J1560" i="1"/>
  <c r="H1594" i="1"/>
  <c r="G1594" i="1"/>
  <c r="H1473" i="1"/>
  <c r="G1473" i="1"/>
  <c r="H1475" i="1"/>
  <c r="G1475" i="1"/>
  <c r="H1477" i="1"/>
  <c r="G1477" i="1"/>
  <c r="H1479" i="1"/>
  <c r="G1479" i="1"/>
  <c r="H1481" i="1"/>
  <c r="G1481" i="1"/>
  <c r="H1483" i="1"/>
  <c r="G1483" i="1"/>
  <c r="H1487" i="1"/>
  <c r="G1487" i="1"/>
  <c r="H1489" i="1"/>
  <c r="G1489" i="1"/>
  <c r="H1491" i="1"/>
  <c r="G1491" i="1"/>
  <c r="H1493" i="1"/>
  <c r="G1493" i="1"/>
  <c r="H1495" i="1"/>
  <c r="G1495" i="1"/>
  <c r="H1497" i="1"/>
  <c r="G1497" i="1"/>
  <c r="H1499" i="1"/>
  <c r="G1499" i="1"/>
  <c r="H1501" i="1"/>
  <c r="G1501" i="1"/>
  <c r="C1503" i="1"/>
  <c r="H1505" i="1"/>
  <c r="G1505" i="1"/>
  <c r="H1507" i="1"/>
  <c r="G1507" i="1"/>
  <c r="H1509" i="1"/>
  <c r="G1509" i="1"/>
  <c r="H1511" i="1"/>
  <c r="G1511" i="1"/>
  <c r="H1513" i="1"/>
  <c r="G1513" i="1"/>
  <c r="H1515" i="1"/>
  <c r="G1515" i="1"/>
  <c r="H1517" i="1"/>
  <c r="G1517" i="1"/>
  <c r="H1519" i="1"/>
  <c r="G1519" i="1"/>
  <c r="H1521" i="1"/>
  <c r="G1521" i="1"/>
  <c r="H1523" i="1"/>
  <c r="G1523" i="1"/>
  <c r="H1527" i="1"/>
  <c r="G1527" i="1"/>
  <c r="H1529" i="1"/>
  <c r="G1529" i="1"/>
  <c r="H1531" i="1"/>
  <c r="G1531" i="1"/>
  <c r="H1533" i="1"/>
  <c r="G1533" i="1"/>
  <c r="H1535" i="1"/>
  <c r="G1535" i="1"/>
  <c r="H1541" i="1"/>
  <c r="G1541" i="1"/>
  <c r="H1543" i="1"/>
  <c r="G1543" i="1"/>
  <c r="H1545" i="1"/>
  <c r="G1545" i="1"/>
  <c r="I1545" i="1" s="1"/>
  <c r="H1547" i="1"/>
  <c r="G1547" i="1"/>
  <c r="J1557" i="1"/>
  <c r="H1564" i="1"/>
  <c r="G1565" i="1"/>
  <c r="I1565" i="1" s="1"/>
  <c r="J1565" i="1"/>
  <c r="H1566" i="1"/>
  <c r="G1567" i="1"/>
  <c r="I1567" i="1" s="1"/>
  <c r="J1567" i="1"/>
  <c r="H1568" i="1"/>
  <c r="G1569" i="1"/>
  <c r="I1569" i="1" s="1"/>
  <c r="J1569" i="1"/>
  <c r="H1570" i="1"/>
  <c r="H1573" i="1"/>
  <c r="I1574" i="1"/>
  <c r="H1575" i="1"/>
  <c r="I1576" i="1"/>
  <c r="H1577" i="1"/>
  <c r="H1626" i="1"/>
  <c r="G1626" i="1"/>
  <c r="H1630" i="1"/>
  <c r="G1630" i="1"/>
  <c r="H1634" i="1"/>
  <c r="G1634" i="1"/>
  <c r="H1638" i="1"/>
  <c r="G1638" i="1"/>
  <c r="H1642" i="1"/>
  <c r="G1642" i="1"/>
  <c r="H1646" i="1"/>
  <c r="G1646" i="1"/>
  <c r="H1650" i="1"/>
  <c r="G1650" i="1"/>
  <c r="H1654" i="1"/>
  <c r="G1654" i="1"/>
  <c r="H1658" i="1"/>
  <c r="G1658" i="1"/>
  <c r="H1662" i="1"/>
  <c r="G1662" i="1"/>
  <c r="H1666" i="1"/>
  <c r="G1666" i="1"/>
  <c r="H1670" i="1"/>
  <c r="G1670" i="1"/>
  <c r="H1674" i="1"/>
  <c r="G1674" i="1"/>
  <c r="H1678" i="1"/>
  <c r="G1678" i="1"/>
  <c r="H1682" i="1"/>
  <c r="G1682" i="1"/>
  <c r="H1686" i="1"/>
  <c r="G1686" i="1"/>
  <c r="F135" i="4"/>
  <c r="D134" i="4"/>
  <c r="F322" i="4"/>
  <c r="D321" i="4"/>
  <c r="F374" i="4"/>
  <c r="D373" i="4"/>
  <c r="F537" i="4"/>
  <c r="D536" i="4"/>
  <c r="F630" i="4"/>
  <c r="D629" i="4"/>
  <c r="D7" i="5"/>
  <c r="F8" i="5"/>
  <c r="G338" i="9"/>
  <c r="E338" i="9" s="1"/>
  <c r="B338" i="9" s="1"/>
  <c r="F203" i="5"/>
  <c r="E308" i="4"/>
  <c r="E321" i="4"/>
  <c r="D316" i="1" s="1"/>
  <c r="E373" i="4"/>
  <c r="D368" i="1" s="1"/>
  <c r="E430" i="4"/>
  <c r="F485" i="4"/>
  <c r="D479" i="4"/>
  <c r="E536" i="4"/>
  <c r="F186" i="5"/>
  <c r="D178" i="5"/>
  <c r="G337" i="9"/>
  <c r="E337" i="9" s="1"/>
  <c r="B337" i="9" s="1"/>
  <c r="F197" i="5"/>
  <c r="H25" i="3"/>
  <c r="F216" i="4"/>
  <c r="D202" i="4"/>
  <c r="F497" i="4"/>
  <c r="D491" i="4"/>
  <c r="H314" i="9"/>
  <c r="E88" i="5"/>
  <c r="D1093" i="1" s="1"/>
  <c r="D44" i="8"/>
  <c r="G343" i="9" s="1"/>
  <c r="E343" i="9" s="1"/>
  <c r="D522" i="4"/>
  <c r="D88" i="5"/>
  <c r="H315" i="9"/>
  <c r="H316" i="9"/>
  <c r="F260" i="5"/>
  <c r="F297" i="5"/>
  <c r="D5" i="6"/>
  <c r="D7" i="4"/>
  <c r="D49" i="4"/>
  <c r="D125" i="4"/>
  <c r="D153" i="4"/>
  <c r="D647" i="4"/>
  <c r="H336" i="9"/>
  <c r="E177" i="5"/>
  <c r="D129" i="6"/>
  <c r="D230" i="4"/>
  <c r="E273" i="4"/>
  <c r="D269" i="1" s="1"/>
  <c r="D309" i="4"/>
  <c r="D361" i="4"/>
  <c r="F523" i="4"/>
  <c r="D584" i="4"/>
  <c r="F607" i="4"/>
  <c r="E12" i="5"/>
  <c r="F45" i="5"/>
  <c r="D70" i="5"/>
  <c r="G314" i="9"/>
  <c r="F89" i="5"/>
  <c r="F120" i="5"/>
  <c r="E35" i="6"/>
  <c r="D114" i="6"/>
  <c r="G224" i="9"/>
  <c r="E224" i="9" s="1"/>
  <c r="B224" i="9" s="1"/>
  <c r="G180" i="9"/>
  <c r="G216" i="9"/>
  <c r="E216" i="9" s="1"/>
  <c r="B216" i="9" s="1"/>
  <c r="H310" i="9"/>
  <c r="G310" i="9"/>
  <c r="E310" i="9" s="1"/>
  <c r="B310" i="9" s="1"/>
  <c r="H309" i="9"/>
  <c r="M228" i="9"/>
  <c r="G309" i="9"/>
  <c r="E309" i="9" s="1"/>
  <c r="B309" i="9" s="1"/>
  <c r="G302" i="9"/>
  <c r="E302" i="9" s="1"/>
  <c r="B302" i="9" s="1"/>
  <c r="G300" i="9"/>
  <c r="E300" i="9" s="1"/>
  <c r="B300" i="9" s="1"/>
  <c r="L228" i="9"/>
  <c r="F228" i="9" s="1"/>
  <c r="G225" i="9"/>
  <c r="E225" i="9" s="1"/>
  <c r="B225" i="9" s="1"/>
  <c r="G221" i="9"/>
  <c r="E221" i="9" s="1"/>
  <c r="B221" i="9" s="1"/>
  <c r="G217" i="9"/>
  <c r="E217" i="9" s="1"/>
  <c r="B217" i="9" s="1"/>
  <c r="G179" i="9"/>
  <c r="G178" i="9"/>
  <c r="E178" i="9" s="1"/>
  <c r="B178" i="9" s="1"/>
  <c r="G177" i="9"/>
  <c r="E177" i="9" s="1"/>
  <c r="B177" i="9" s="1"/>
  <c r="G176" i="9"/>
  <c r="E176" i="9" s="1"/>
  <c r="B176" i="9" s="1"/>
  <c r="G175" i="9"/>
  <c r="E175" i="9" s="1"/>
  <c r="B175" i="9" s="1"/>
  <c r="G174" i="9"/>
  <c r="E174" i="9" s="1"/>
  <c r="B174" i="9" s="1"/>
  <c r="G226" i="9"/>
  <c r="E226" i="9" s="1"/>
  <c r="B226" i="9" s="1"/>
  <c r="G222" i="9"/>
  <c r="E222" i="9" s="1"/>
  <c r="B222" i="9" s="1"/>
  <c r="G218" i="9"/>
  <c r="E218" i="9" s="1"/>
  <c r="B218"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8" i="9"/>
  <c r="E308" i="9" s="1"/>
  <c r="B308" i="9" s="1"/>
  <c r="G301" i="9"/>
  <c r="E301" i="9" s="1"/>
  <c r="B301" i="9" s="1"/>
  <c r="G227" i="9"/>
  <c r="E227" i="9" s="1"/>
  <c r="B227" i="9" s="1"/>
  <c r="G223" i="9"/>
  <c r="E223" i="9" s="1"/>
  <c r="B223" i="9" s="1"/>
  <c r="G219" i="9"/>
  <c r="E219" i="9" s="1"/>
  <c r="B219" i="9" s="1"/>
  <c r="G215" i="9"/>
  <c r="E215" i="9" s="1"/>
  <c r="B21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68" i="9"/>
  <c r="H179" i="9"/>
  <c r="G220" i="9"/>
  <c r="E220" i="9" s="1"/>
  <c r="B220" i="9" s="1"/>
  <c r="E99" i="9"/>
  <c r="B99" i="9" s="1"/>
  <c r="E122" i="9"/>
  <c r="B122" i="9" s="1"/>
  <c r="B128" i="9"/>
  <c r="E138" i="9"/>
  <c r="B138" i="9" s="1"/>
  <c r="B144" i="9"/>
  <c r="E154" i="9"/>
  <c r="B154" i="9" s="1"/>
  <c r="B304" i="9"/>
  <c r="B228" i="9"/>
  <c r="B256" i="9"/>
  <c r="B264" i="9"/>
  <c r="B272" i="9"/>
  <c r="B280" i="9"/>
  <c r="B288" i="9"/>
  <c r="E307" i="9"/>
  <c r="B307" i="9" s="1"/>
  <c r="B318" i="9"/>
  <c r="B254" i="9"/>
  <c r="B262" i="9"/>
  <c r="B270" i="9"/>
  <c r="B278" i="9"/>
  <c r="B286" i="9"/>
  <c r="E251" i="5" l="1"/>
  <c r="F251" i="5" s="1"/>
  <c r="H1259" i="1"/>
  <c r="G1259" i="1"/>
  <c r="G1201" i="1"/>
  <c r="H1201" i="1"/>
  <c r="H1040" i="1"/>
  <c r="G1040" i="1"/>
  <c r="I1541" i="1"/>
  <c r="E5" i="7"/>
  <c r="D1539" i="1"/>
  <c r="I40" i="3"/>
  <c r="C1622" i="1"/>
  <c r="G1585" i="1"/>
  <c r="H1585" i="1"/>
  <c r="H19" i="9"/>
  <c r="E19" i="9" s="1"/>
  <c r="B19" i="9" s="1"/>
  <c r="H642" i="1"/>
  <c r="G642" i="1"/>
  <c r="B207" i="9"/>
  <c r="F648" i="4"/>
  <c r="F164" i="4"/>
  <c r="G150" i="1"/>
  <c r="E6" i="4"/>
  <c r="I28" i="3"/>
  <c r="D1431" i="1"/>
  <c r="F70" i="5"/>
  <c r="D69" i="5"/>
  <c r="C1075" i="1"/>
  <c r="F584" i="4"/>
  <c r="C578" i="1"/>
  <c r="H269" i="1"/>
  <c r="G269" i="1"/>
  <c r="C45" i="1"/>
  <c r="F49" i="4"/>
  <c r="F88" i="5"/>
  <c r="C1093" i="1"/>
  <c r="F202" i="4"/>
  <c r="C198" i="1"/>
  <c r="D424" i="1"/>
  <c r="D303" i="1"/>
  <c r="F536" i="4"/>
  <c r="D535" i="4"/>
  <c r="C530" i="1"/>
  <c r="F321" i="4"/>
  <c r="C316" i="1"/>
  <c r="G1439" i="1"/>
  <c r="H1439" i="1"/>
  <c r="H13" i="1"/>
  <c r="G13" i="1"/>
  <c r="I25" i="3"/>
  <c r="D1255" i="1"/>
  <c r="E69" i="5"/>
  <c r="F230" i="4"/>
  <c r="C226" i="1"/>
  <c r="F129" i="6"/>
  <c r="C1525" i="1"/>
  <c r="F647" i="4"/>
  <c r="C641" i="1"/>
  <c r="D6" i="4"/>
  <c r="F7" i="4"/>
  <c r="C3" i="1"/>
  <c r="F522" i="4"/>
  <c r="C516" i="1"/>
  <c r="E535" i="4"/>
  <c r="E639" i="4" s="1"/>
  <c r="D633" i="1" s="1"/>
  <c r="D530" i="1"/>
  <c r="F273" i="4"/>
  <c r="D6" i="5"/>
  <c r="H22" i="3"/>
  <c r="C1012" i="1"/>
  <c r="F571" i="4"/>
  <c r="C565" i="1"/>
  <c r="H102" i="1"/>
  <c r="G102" i="1"/>
  <c r="F89" i="6"/>
  <c r="C1485" i="1"/>
  <c r="I1562" i="1"/>
  <c r="F147" i="5"/>
  <c r="C1152" i="1"/>
  <c r="F466" i="4"/>
  <c r="C460" i="1"/>
  <c r="E152" i="4"/>
  <c r="D160" i="1"/>
  <c r="I1575" i="1"/>
  <c r="I1568" i="1"/>
  <c r="E179" i="9"/>
  <c r="B179" i="9" s="1"/>
  <c r="E7" i="5"/>
  <c r="F12" i="5"/>
  <c r="D1017" i="1"/>
  <c r="F361" i="4"/>
  <c r="D360" i="4"/>
  <c r="C356" i="1"/>
  <c r="E141" i="6"/>
  <c r="H24" i="9"/>
  <c r="G24" i="9"/>
  <c r="E24" i="9" s="1"/>
  <c r="D152" i="4"/>
  <c r="F153" i="4"/>
  <c r="C149" i="1"/>
  <c r="K1481" i="9"/>
  <c r="G344" i="9"/>
  <c r="E344" i="9" s="1"/>
  <c r="B344" i="9" s="1"/>
  <c r="I39" i="3"/>
  <c r="C1621" i="1"/>
  <c r="F491" i="4"/>
  <c r="C485" i="1"/>
  <c r="F479" i="4"/>
  <c r="C473" i="1"/>
  <c r="E360" i="4"/>
  <c r="F629" i="4"/>
  <c r="C623" i="1"/>
  <c r="F373" i="4"/>
  <c r="C368" i="1"/>
  <c r="F134" i="4"/>
  <c r="C130" i="1"/>
  <c r="I1543" i="1"/>
  <c r="H1503" i="1"/>
  <c r="G1503" i="1"/>
  <c r="H78" i="1"/>
  <c r="G78" i="1"/>
  <c r="E316" i="9"/>
  <c r="B316" i="9" s="1"/>
  <c r="I1566" i="1"/>
  <c r="E180" i="9"/>
  <c r="B180" i="9" s="1"/>
  <c r="F114" i="6"/>
  <c r="H30" i="3"/>
  <c r="C1510" i="1"/>
  <c r="E314" i="9"/>
  <c r="B314" i="9" s="1"/>
  <c r="F309" i="4"/>
  <c r="D308" i="4"/>
  <c r="C304" i="1"/>
  <c r="I24" i="3"/>
  <c r="E176" i="5"/>
  <c r="D1180" i="1" s="1"/>
  <c r="D1181" i="1"/>
  <c r="F125" i="4"/>
  <c r="C121" i="1"/>
  <c r="G348" i="9"/>
  <c r="E348" i="9" s="1"/>
  <c r="F5" i="6"/>
  <c r="H27" i="3"/>
  <c r="D141" i="6"/>
  <c r="C1401" i="1"/>
  <c r="B343" i="9"/>
  <c r="G336" i="9"/>
  <c r="E336" i="9" s="1"/>
  <c r="B336" i="9" s="1"/>
  <c r="F178" i="5"/>
  <c r="D177" i="5"/>
  <c r="C1182" i="1"/>
  <c r="F597" i="4"/>
  <c r="C591" i="1"/>
  <c r="G39" i="1"/>
  <c r="H39" i="1"/>
  <c r="F35" i="6"/>
  <c r="H28" i="3"/>
  <c r="C1431" i="1"/>
  <c r="I1578" i="1"/>
  <c r="I1558" i="1"/>
  <c r="E315" i="9"/>
  <c r="B315" i="9" s="1"/>
  <c r="D430" i="4"/>
  <c r="I17" i="3"/>
  <c r="E422" i="4"/>
  <c r="D2" i="1"/>
  <c r="I1573" i="1"/>
  <c r="I1564" i="1"/>
  <c r="I33" i="3" l="1"/>
  <c r="D1538" i="1"/>
  <c r="G346" i="9"/>
  <c r="E346" i="9" s="1"/>
  <c r="G1539" i="1"/>
  <c r="H1539" i="1"/>
  <c r="H1622" i="1"/>
  <c r="G1622" i="1"/>
  <c r="E342" i="9"/>
  <c r="G1401" i="1"/>
  <c r="H1401" i="1"/>
  <c r="F141" i="6"/>
  <c r="H31" i="3"/>
  <c r="C1537" i="1"/>
  <c r="H304" i="1"/>
  <c r="G304" i="1"/>
  <c r="H1510" i="1"/>
  <c r="G1510" i="1"/>
  <c r="H473" i="1"/>
  <c r="G473" i="1"/>
  <c r="G1621" i="1"/>
  <c r="H1621" i="1"/>
  <c r="H11" i="3"/>
  <c r="G149" i="1"/>
  <c r="H149" i="1"/>
  <c r="E299" i="4"/>
  <c r="I18" i="3"/>
  <c r="D148" i="1"/>
  <c r="H641" i="1"/>
  <c r="G641" i="1"/>
  <c r="H226" i="1"/>
  <c r="G226" i="1"/>
  <c r="D640" i="4"/>
  <c r="F535" i="4"/>
  <c r="C529" i="1"/>
  <c r="H1093" i="1"/>
  <c r="G1093" i="1"/>
  <c r="G578" i="1"/>
  <c r="H578" i="1"/>
  <c r="H591" i="1"/>
  <c r="G591" i="1"/>
  <c r="G1182" i="1"/>
  <c r="H1182" i="1"/>
  <c r="F430" i="4"/>
  <c r="D639" i="4"/>
  <c r="C424" i="1"/>
  <c r="H1431" i="1"/>
  <c r="G1431" i="1"/>
  <c r="D176" i="5"/>
  <c r="H24" i="3"/>
  <c r="C1181" i="1"/>
  <c r="F177" i="5"/>
  <c r="D417" i="4"/>
  <c r="F308" i="4"/>
  <c r="C303" i="1"/>
  <c r="H130" i="1"/>
  <c r="G130" i="1"/>
  <c r="G623" i="1"/>
  <c r="H623" i="1"/>
  <c r="I31" i="3"/>
  <c r="D1537" i="1"/>
  <c r="H9" i="3" s="1"/>
  <c r="G1017" i="1"/>
  <c r="H1017" i="1"/>
  <c r="G460" i="1"/>
  <c r="H460" i="1"/>
  <c r="G3" i="1"/>
  <c r="H3" i="1"/>
  <c r="H316" i="1"/>
  <c r="G316" i="1"/>
  <c r="E347" i="9"/>
  <c r="B348" i="9"/>
  <c r="H485" i="1"/>
  <c r="G485" i="1"/>
  <c r="D299" i="4"/>
  <c r="F152" i="4"/>
  <c r="H18" i="3"/>
  <c r="C148" i="1"/>
  <c r="H356" i="1"/>
  <c r="G356" i="1"/>
  <c r="H1485" i="1"/>
  <c r="G1485" i="1"/>
  <c r="H565" i="1"/>
  <c r="G565" i="1"/>
  <c r="G299" i="9"/>
  <c r="C1011" i="1"/>
  <c r="E640" i="4"/>
  <c r="D634" i="1" s="1"/>
  <c r="D529" i="1"/>
  <c r="H1525" i="1"/>
  <c r="G1525" i="1"/>
  <c r="I23" i="3"/>
  <c r="D1074" i="1"/>
  <c r="H198" i="1"/>
  <c r="G198" i="1"/>
  <c r="G1075" i="1"/>
  <c r="H1075" i="1"/>
  <c r="E643" i="4"/>
  <c r="D417" i="1"/>
  <c r="G121" i="1"/>
  <c r="H121" i="1"/>
  <c r="H368" i="1"/>
  <c r="G368" i="1"/>
  <c r="E418" i="4"/>
  <c r="D413" i="1" s="1"/>
  <c r="D355" i="1"/>
  <c r="B24" i="9"/>
  <c r="D418" i="4"/>
  <c r="F360" i="4"/>
  <c r="C355" i="1"/>
  <c r="I22" i="3"/>
  <c r="D1012" i="1"/>
  <c r="H1012" i="1" s="1"/>
  <c r="E6" i="5"/>
  <c r="H160" i="1"/>
  <c r="G160" i="1"/>
  <c r="G1152" i="1"/>
  <c r="H1152" i="1"/>
  <c r="F7" i="5"/>
  <c r="H516" i="1"/>
  <c r="G516" i="1"/>
  <c r="F6" i="4"/>
  <c r="H17" i="3"/>
  <c r="D300" i="4"/>
  <c r="D422" i="4"/>
  <c r="C2" i="1"/>
  <c r="G1255" i="1"/>
  <c r="H1255" i="1"/>
  <c r="G530" i="1"/>
  <c r="H530" i="1"/>
  <c r="E417" i="4"/>
  <c r="D412" i="1" s="1"/>
  <c r="H45" i="1"/>
  <c r="G45" i="1"/>
  <c r="F69" i="5"/>
  <c r="H23" i="3"/>
  <c r="C1074" i="1"/>
  <c r="B346" i="9" l="1"/>
  <c r="E345" i="9"/>
  <c r="I10" i="3" s="1"/>
  <c r="H1538" i="1"/>
  <c r="G1538" i="1"/>
  <c r="K3" i="9"/>
  <c r="I9" i="3"/>
  <c r="F422" i="4"/>
  <c r="D643" i="4"/>
  <c r="C417" i="1"/>
  <c r="H299" i="9"/>
  <c r="E299" i="9" s="1"/>
  <c r="D1011" i="1"/>
  <c r="G1011" i="1" s="1"/>
  <c r="F6" i="5"/>
  <c r="D423" i="4"/>
  <c r="F299" i="4"/>
  <c r="D301" i="4"/>
  <c r="C295" i="1"/>
  <c r="H424" i="1"/>
  <c r="G424" i="1"/>
  <c r="F300" i="4"/>
  <c r="C296" i="1"/>
  <c r="F418" i="4"/>
  <c r="C413" i="1"/>
  <c r="H148" i="1"/>
  <c r="G148" i="1"/>
  <c r="F417" i="4"/>
  <c r="C412" i="1"/>
  <c r="F176" i="5"/>
  <c r="C1180" i="1"/>
  <c r="F639" i="4"/>
  <c r="C633" i="1"/>
  <c r="F640" i="4"/>
  <c r="C634" i="1"/>
  <c r="N3" i="9"/>
  <c r="I11" i="3"/>
  <c r="G1074" i="1"/>
  <c r="H1074" i="1"/>
  <c r="G306" i="9"/>
  <c r="E306" i="9" s="1"/>
  <c r="B306" i="9" s="1"/>
  <c r="G1012" i="1"/>
  <c r="E423" i="4"/>
  <c r="E301" i="4"/>
  <c r="D297" i="1" s="1"/>
  <c r="D295" i="1"/>
  <c r="E300" i="4"/>
  <c r="H1537" i="1"/>
  <c r="G1537" i="1"/>
  <c r="H2" i="1"/>
  <c r="G2" i="1"/>
  <c r="H355" i="1"/>
  <c r="G355" i="1"/>
  <c r="D637" i="1"/>
  <c r="H303" i="1"/>
  <c r="G303" i="1"/>
  <c r="H1181" i="1"/>
  <c r="G1181" i="1"/>
  <c r="H529" i="1"/>
  <c r="G529" i="1"/>
  <c r="H1011" i="1" l="1"/>
  <c r="H8" i="3"/>
  <c r="M3" i="9" s="1"/>
  <c r="H633" i="1"/>
  <c r="G633" i="1"/>
  <c r="H412" i="1"/>
  <c r="G412" i="1"/>
  <c r="B299" i="9"/>
  <c r="F301" i="4"/>
  <c r="C297" i="1"/>
  <c r="F643" i="4"/>
  <c r="C637" i="1"/>
  <c r="G413" i="1"/>
  <c r="H413" i="1"/>
  <c r="D296" i="1"/>
  <c r="G296" i="1" s="1"/>
  <c r="H634" i="1"/>
  <c r="G634" i="1"/>
  <c r="G1180" i="1"/>
  <c r="H1180" i="1"/>
  <c r="D644" i="4"/>
  <c r="D425" i="4"/>
  <c r="F423" i="4"/>
  <c r="C418" i="1"/>
  <c r="G20" i="9"/>
  <c r="H417" i="1"/>
  <c r="G417" i="1"/>
  <c r="E425" i="4"/>
  <c r="D420" i="1" s="1"/>
  <c r="E644" i="4"/>
  <c r="D418" i="1"/>
  <c r="H20" i="9"/>
  <c r="E424" i="4"/>
  <c r="D419" i="1" s="1"/>
  <c r="H295" i="1"/>
  <c r="G295" i="1"/>
  <c r="D424" i="4"/>
  <c r="H296" i="1" l="1"/>
  <c r="F424" i="4"/>
  <c r="C419" i="1"/>
  <c r="E20" i="9"/>
  <c r="B20" i="9" s="1"/>
  <c r="F644" i="4"/>
  <c r="D646" i="4"/>
  <c r="C638" i="1"/>
  <c r="H297" i="1"/>
  <c r="G297" i="1"/>
  <c r="H637" i="1"/>
  <c r="G637" i="1"/>
  <c r="D645" i="4"/>
  <c r="H334" i="9"/>
  <c r="G334" i="9"/>
  <c r="H418" i="1"/>
  <c r="G418" i="1"/>
  <c r="E646" i="4"/>
  <c r="D638" i="1"/>
  <c r="E645" i="4"/>
  <c r="F425" i="4"/>
  <c r="C420" i="1"/>
  <c r="E334" i="9" l="1"/>
  <c r="B334" i="9" s="1"/>
  <c r="E649" i="4"/>
  <c r="D639" i="1"/>
  <c r="D649" i="4"/>
  <c r="F645" i="4"/>
  <c r="C639" i="1"/>
  <c r="G297" i="9"/>
  <c r="E297" i="9" s="1"/>
  <c r="B297" i="9" s="1"/>
  <c r="H638" i="1"/>
  <c r="G638" i="1"/>
  <c r="G419" i="1"/>
  <c r="H419" i="1"/>
  <c r="H420" i="1"/>
  <c r="G420" i="1"/>
  <c r="E650" i="4"/>
  <c r="D640" i="1"/>
  <c r="F646" i="4"/>
  <c r="D650" i="4"/>
  <c r="C640" i="1"/>
  <c r="E298" i="9" l="1"/>
  <c r="I8" i="3" s="1"/>
  <c r="H640" i="1"/>
  <c r="G640" i="1"/>
  <c r="I20" i="3"/>
  <c r="D644" i="1"/>
  <c r="H19" i="3"/>
  <c r="F649" i="4"/>
  <c r="C643" i="1"/>
  <c r="F650" i="4"/>
  <c r="H20" i="3"/>
  <c r="C644" i="1"/>
  <c r="H639" i="1"/>
  <c r="G639" i="1"/>
  <c r="H7" i="3"/>
  <c r="I19" i="3"/>
  <c r="D643" i="1"/>
  <c r="G643" i="1" l="1"/>
  <c r="H643" i="1"/>
  <c r="J3" i="9"/>
  <c r="H644" i="1"/>
  <c r="G644" i="1"/>
  <c r="G295" i="9" l="1"/>
  <c r="L293" i="9"/>
  <c r="F293" i="9" s="1"/>
  <c r="H295" i="9"/>
  <c r="G18" i="9"/>
  <c r="H18" i="9"/>
  <c r="H22" i="9"/>
  <c r="J8" i="9"/>
  <c r="I13" i="9"/>
  <c r="J5" i="9"/>
  <c r="L16" i="9"/>
  <c r="I7" i="9"/>
  <c r="K13" i="9"/>
  <c r="I8" i="9"/>
  <c r="M15" i="9"/>
  <c r="J11" i="9"/>
  <c r="H15" i="9"/>
  <c r="H17" i="9"/>
  <c r="J7" i="9"/>
  <c r="I9" i="9"/>
  <c r="G15" i="9"/>
  <c r="I6" i="9"/>
  <c r="K12" i="9"/>
  <c r="G17" i="9"/>
  <c r="K9" i="9"/>
  <c r="L15" i="9"/>
  <c r="G21" i="9"/>
  <c r="K10" i="9"/>
  <c r="G16" i="9"/>
  <c r="H21" i="9"/>
  <c r="G22" i="9"/>
  <c r="E22" i="9" s="1"/>
  <c r="B22" i="9" s="1"/>
  <c r="J6" i="9"/>
  <c r="I5" i="9"/>
  <c r="K11" i="9"/>
  <c r="H16" i="9"/>
  <c r="K8" i="9"/>
  <c r="J13" i="9"/>
  <c r="K5" i="9"/>
  <c r="J10" i="9"/>
  <c r="M16" i="9"/>
  <c r="K6" i="9"/>
  <c r="I17" i="9"/>
  <c r="K7" i="9"/>
  <c r="J12" i="9"/>
  <c r="J17" i="9"/>
  <c r="J9" i="9"/>
  <c r="I11" i="9"/>
  <c r="I12" i="9"/>
  <c r="F15" i="9" l="1"/>
  <c r="E15" i="9"/>
  <c r="E11" i="9"/>
  <c r="B11" i="9" s="1"/>
  <c r="E10" i="9"/>
  <c r="B10" i="9" s="1"/>
  <c r="E12" i="9"/>
  <c r="B12" i="9" s="1"/>
  <c r="E295" i="9"/>
  <c r="B295" i="9" s="1"/>
  <c r="E5" i="9"/>
  <c r="E16" i="9"/>
  <c r="E13" i="9"/>
  <c r="B13" i="9" s="1"/>
  <c r="E18" i="9"/>
  <c r="B18" i="9" s="1"/>
  <c r="E17" i="9"/>
  <c r="B17" i="9" s="1"/>
  <c r="E9" i="9"/>
  <c r="B9" i="9" s="1"/>
  <c r="E7" i="9"/>
  <c r="B7" i="9" s="1"/>
  <c r="E21" i="9"/>
  <c r="B21" i="9" s="1"/>
  <c r="F16" i="9"/>
  <c r="B293" i="9"/>
  <c r="F23" i="9"/>
  <c r="E6" i="9"/>
  <c r="B6" i="9" s="1"/>
  <c r="E8" i="9"/>
  <c r="B8" i="9" s="1"/>
  <c r="F14" i="9" l="1"/>
  <c r="B15" i="9"/>
  <c r="E23" i="9"/>
  <c r="I7" i="3" s="1"/>
  <c r="E14" i="9"/>
  <c r="I13" i="3" s="1"/>
  <c r="F3" i="9"/>
  <c r="B16" i="9"/>
  <c r="B5" i="9"/>
  <c r="E4" i="9"/>
  <c r="E3" i="9" l="1"/>
</calcChain>
</file>

<file path=xl/sharedStrings.xml><?xml version="1.0" encoding="utf-8"?>
<sst xmlns="http://schemas.openxmlformats.org/spreadsheetml/2006/main" count="4733" uniqueCount="3656">
  <si>
    <t>Obveznik:</t>
  </si>
  <si>
    <t>18387 - I  GIMNAZIJA SPLIT</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</si>
  <si>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</si>
  <si>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</si>
  <si>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</si>
  <si>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</si>
  <si>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</si>
  <si>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</si>
  <si>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</si>
  <si>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</si>
  <si>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</si>
  <si>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</si>
  <si>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</si>
  <si>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</si>
  <si>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</si>
  <si>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</si>
  <si>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</si>
  <si>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</si>
  <si>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</si>
  <si>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</si>
  <si>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</si>
  <si>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</si>
  <si>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</si>
  <si>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</si>
  <si>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</si>
  <si>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</si>
  <si>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</si>
  <si>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</si>
  <si>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</si>
  <si>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</si>
  <si>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</si>
  <si>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</si>
  <si>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</si>
  <si>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</si>
  <si>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</si>
  <si>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</si>
  <si>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</si>
  <si>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</si>
  <si>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</si>
  <si>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</si>
  <si>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</si>
  <si>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</si>
  <si>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</si>
  <si>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</si>
  <si>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</si>
  <si>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</si>
  <si>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</si>
  <si>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</si>
  <si>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</si>
  <si>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</si>
  <si>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</si>
  <si>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</si>
  <si>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</si>
  <si>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</si>
  <si>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</si>
  <si>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</si>
  <si>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</si>
  <si>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</si>
  <si>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</si>
  <si>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</si>
  <si>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</si>
  <si>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</si>
  <si>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</si>
  <si>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</si>
  <si>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</si>
  <si>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</si>
  <si>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</si>
  <si>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</si>
  <si>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</si>
  <si>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</si>
  <si>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</si>
  <si>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</si>
  <si>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</si>
  <si>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</si>
  <si>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</si>
  <si>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</si>
  <si>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</si>
  <si>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</si>
  <si>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</si>
  <si>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</si>
  <si>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</si>
  <si>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</si>
  <si>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</si>
  <si>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</si>
  <si>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</si>
  <si>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</si>
  <si>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</si>
  <si>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</si>
  <si>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</si>
  <si>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</si>
  <si>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</si>
  <si>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</si>
  <si>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</si>
  <si>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</si>
  <si>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</si>
  <si>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</si>
  <si>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</si>
  <si>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</si>
  <si>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</si>
  <si>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</si>
  <si>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</si>
  <si>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</si>
  <si>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</si>
  <si>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</si>
  <si>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</si>
  <si>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</si>
  <si>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</si>
  <si>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</si>
  <si>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</si>
  <si>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</si>
  <si>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</si>
  <si>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</si>
  <si>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</si>
  <si>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</si>
  <si>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</si>
  <si>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</si>
  <si>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</si>
  <si>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</si>
  <si>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</si>
  <si>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</si>
  <si>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</si>
  <si>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</si>
  <si>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</si>
  <si>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</si>
  <si>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</si>
  <si>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</si>
  <si>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</si>
  <si>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</si>
  <si>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</si>
  <si>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</si>
  <si>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</si>
  <si>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</si>
  <si>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</si>
  <si>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</si>
  <si>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</si>
  <si>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</si>
  <si>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</si>
  <si>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</si>
  <si>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</si>
  <si>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</si>
  <si>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</si>
  <si>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</si>
  <si>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</si>
  <si>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</si>
  <si>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</si>
  <si>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</si>
  <si>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</si>
  <si>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</si>
  <si>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</si>
  <si>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</si>
  <si>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</si>
  <si>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</si>
  <si>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</si>
  <si>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</si>
  <si>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</si>
  <si>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</si>
  <si>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</si>
  <si>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</si>
  <si>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</si>
  <si>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</si>
  <si>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</si>
  <si>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</si>
  <si>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</si>
  <si>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</si>
  <si>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</si>
  <si>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</si>
  <si>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</si>
  <si>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</si>
  <si>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</si>
  <si>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</si>
  <si>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</si>
  <si>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</si>
  <si>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</si>
  <si>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</si>
  <si>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</si>
  <si>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</si>
  <si>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</si>
  <si>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</si>
  <si>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</si>
  <si>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</si>
  <si>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</si>
  <si>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</si>
  <si>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</si>
  <si>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</si>
  <si>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</si>
  <si>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</si>
  <si>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</si>
  <si>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</si>
  <si>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</si>
  <si>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</si>
  <si>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</si>
  <si>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</si>
  <si>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</si>
  <si>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</si>
  <si>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</si>
  <si>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</si>
  <si>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</si>
  <si>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</si>
  <si>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</si>
  <si>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</si>
  <si>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</si>
  <si>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</si>
  <si>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</si>
  <si>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</si>
  <si>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</si>
  <si>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</si>
  <si>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</si>
  <si>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</si>
  <si>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</si>
  <si>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</si>
  <si>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</si>
  <si>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</si>
  <si>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</si>
  <si>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</si>
  <si>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</si>
  <si>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</si>
  <si>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</si>
  <si>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</si>
  <si>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</si>
  <si>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</si>
  <si>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</si>
  <si>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</si>
  <si>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</si>
  <si>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</si>
  <si>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</si>
  <si>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</si>
  <si>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</si>
  <si>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</si>
  <si>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</si>
  <si>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</si>
  <si>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</si>
  <si>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</si>
  <si>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</si>
  <si>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</si>
  <si>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</si>
  <si>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</si>
  <si>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</si>
  <si>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</si>
  <si>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</si>
  <si>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</si>
  <si>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</si>
  <si>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</si>
  <si>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</si>
  <si>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</si>
  <si>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</si>
  <si>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</si>
  <si>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</si>
  <si>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</si>
  <si>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</si>
  <si>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</si>
  <si>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</si>
  <si>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</si>
  <si>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</si>
  <si>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</si>
  <si>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</si>
  <si>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</si>
  <si>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</si>
  <si>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</si>
  <si>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</si>
  <si>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</si>
  <si>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</si>
  <si>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</si>
  <si>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</si>
  <si>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</si>
  <si>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</si>
  <si>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</si>
  <si>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</si>
  <si>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</si>
  <si>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</si>
  <si>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</si>
  <si>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</si>
  <si>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</si>
  <si>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</si>
  <si>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</si>
  <si>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</si>
  <si>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</si>
  <si>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</si>
  <si>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</si>
  <si>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</si>
  <si>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</si>
  <si>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</si>
  <si>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</si>
  <si>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</si>
  <si>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</si>
  <si>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</si>
  <si>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</si>
  <si>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</si>
  <si>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</si>
  <si>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</si>
  <si>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</si>
  <si>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</si>
  <si>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</si>
  <si>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</si>
  <si>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</si>
  <si>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</si>
  <si>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</si>
  <si>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</si>
  <si>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</si>
  <si>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</si>
  <si>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</si>
  <si>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</si>
  <si>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</si>
  <si>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</si>
  <si>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</si>
  <si>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</si>
  <si>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</si>
  <si>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</si>
  <si>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</si>
  <si>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</si>
  <si>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</si>
  <si>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</si>
  <si>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</si>
  <si>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</si>
  <si>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</si>
  <si>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</si>
  <si>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</si>
  <si>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</si>
  <si>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</si>
  <si>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</si>
  <si>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</si>
  <si>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</si>
  <si>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</si>
  <si>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</si>
  <si>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</si>
  <si>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</si>
  <si>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</si>
  <si>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</si>
  <si>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</si>
  <si>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</si>
  <si>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</si>
  <si>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</si>
  <si>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</si>
  <si>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</si>
  <si>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</si>
  <si>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</si>
  <si>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</si>
  <si>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</si>
  <si>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</si>
  <si>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</si>
  <si>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</si>
  <si>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</si>
  <si>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</si>
  <si>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</si>
  <si>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</si>
  <si>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</si>
  <si>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</si>
  <si>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</si>
  <si>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</si>
  <si>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</si>
  <si>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</si>
  <si>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</si>
  <si>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</si>
  <si>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</si>
  <si>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</si>
  <si>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</si>
  <si>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</si>
  <si>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</si>
  <si>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</si>
  <si>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</si>
  <si>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</si>
  <si>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</si>
  <si>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</si>
  <si>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</si>
  <si>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</si>
  <si>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</si>
  <si>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</si>
  <si>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</si>
  <si>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</si>
  <si>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</si>
  <si>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</si>
  <si>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</si>
  <si>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</si>
  <si>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</si>
  <si>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</si>
  <si>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</si>
  <si>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</si>
  <si>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</si>
  <si>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</si>
  <si>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</si>
  <si>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</si>
  <si>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</si>
  <si>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</si>
  <si>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</si>
  <si>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</si>
  <si>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</si>
  <si>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</si>
  <si>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</si>
  <si>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</si>
  <si>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</si>
  <si>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</si>
  <si>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</si>
  <si>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</si>
  <si>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</si>
  <si>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</si>
  <si>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</si>
  <si>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</si>
  <si>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</si>
  <si>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</si>
  <si>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</si>
  <si>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</si>
  <si>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</si>
  <si>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</si>
  <si>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</si>
  <si>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</si>
  <si>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</si>
  <si>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</si>
  <si>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</si>
  <si>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</si>
  <si>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</si>
  <si>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</si>
  <si>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</si>
  <si>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</si>
  <si>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</si>
  <si>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</si>
  <si>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</si>
  <si>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</si>
  <si>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</si>
  <si>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</si>
  <si>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</si>
  <si>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</si>
  <si>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</si>
  <si>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</si>
  <si>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</si>
  <si>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</si>
  <si>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</si>
  <si>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</si>
  <si>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</si>
  <si>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</si>
  <si>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</si>
  <si>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</si>
  <si>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</si>
  <si>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</si>
  <si>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</si>
  <si>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</si>
  <si>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</si>
  <si>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</si>
  <si>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</si>
  <si>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</si>
  <si>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</si>
  <si>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</si>
  <si>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</si>
  <si>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</si>
  <si>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</si>
  <si>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</si>
  <si>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</si>
  <si>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</si>
  <si>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</si>
  <si>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</si>
  <si>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</si>
  <si>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</si>
  <si>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</si>
  <si>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</si>
  <si>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</si>
  <si>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</si>
  <si>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</si>
  <si>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</si>
  <si>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</si>
  <si>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</si>
  <si>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</si>
  <si>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</si>
  <si>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</si>
  <si>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</si>
  <si>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</si>
  <si>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</si>
  <si>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</si>
  <si>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</si>
  <si>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</si>
  <si>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</si>
  <si>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</si>
  <si>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</si>
  <si>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</si>
  <si>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</si>
  <si>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</si>
  <si>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</si>
  <si>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</si>
  <si>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</si>
  <si>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</si>
  <si>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</si>
  <si>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</si>
  <si>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</si>
  <si>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</si>
  <si>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</si>
  <si>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</si>
  <si>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</si>
  <si>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</si>
  <si>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</si>
  <si>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</si>
  <si>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</si>
  <si>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</si>
  <si>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</si>
  <si>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</si>
  <si>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</si>
  <si>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</si>
  <si>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</si>
  <si>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</si>
  <si>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</si>
  <si>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</si>
  <si>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</si>
  <si>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</si>
  <si>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</si>
  <si>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</si>
  <si>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</si>
  <si>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</si>
  <si>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</si>
  <si>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</si>
  <si>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</si>
  <si>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</si>
  <si>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</si>
  <si>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</si>
  <si>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</si>
  <si>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</si>
  <si>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</si>
  <si>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</si>
  <si>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</si>
  <si>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</si>
  <si>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</si>
  <si>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</si>
  <si>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</si>
  <si>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</si>
  <si>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</si>
  <si>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</si>
  <si>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</si>
  <si>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</si>
  <si>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</si>
  <si>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</si>
  <si>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</si>
  <si>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</si>
  <si>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</si>
  <si>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</si>
  <si>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</si>
  <si>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</si>
  <si>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</si>
  <si>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</si>
  <si>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</si>
  <si>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</si>
  <si>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</si>
  <si>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</si>
  <si>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</si>
  <si>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</si>
  <si>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</si>
  <si>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</si>
  <si>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</si>
  <si>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</si>
  <si>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</si>
  <si>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</si>
  <si>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</si>
  <si>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</si>
  <si>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</si>
  <si>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</si>
  <si>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</si>
  <si>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</si>
  <si>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</si>
  <si>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</si>
  <si>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</si>
  <si>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</si>
  <si>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</si>
  <si>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</si>
  <si>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</si>
  <si>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</si>
  <si>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</si>
  <si>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</si>
  <si>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</si>
  <si>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</si>
  <si>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</si>
  <si>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</si>
  <si>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</si>
  <si>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</si>
  <si>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</si>
  <si>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</si>
  <si>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</si>
  <si>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</si>
  <si>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</si>
  <si>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</si>
  <si>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</si>
  <si>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</si>
  <si>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</si>
  <si>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</si>
  <si>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</si>
  <si>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</si>
  <si>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</si>
  <si>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</si>
  <si>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</si>
  <si>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</si>
  <si>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</si>
  <si>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</si>
  <si>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</si>
  <si>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</si>
  <si>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</si>
  <si>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</si>
  <si>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</si>
  <si>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</si>
  <si>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</si>
  <si>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</si>
  <si>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</si>
  <si>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</si>
  <si>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</si>
  <si>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</si>
  <si>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</si>
  <si>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</si>
  <si>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</si>
  <si>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</si>
  <si>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</si>
  <si>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</si>
  <si>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</si>
  <si>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</si>
  <si>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</si>
  <si>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</si>
  <si>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</si>
  <si>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</si>
  <si>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</si>
  <si>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</si>
  <si>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</si>
  <si>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</si>
  <si>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</si>
  <si>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</si>
  <si>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</si>
  <si>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</si>
  <si>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</si>
  <si>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</si>
  <si>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</si>
  <si>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</si>
  <si>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</si>
  <si>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</si>
  <si>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</si>
  <si>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</si>
  <si>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</si>
  <si>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</si>
  <si>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</si>
  <si>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</si>
  <si>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</si>
  <si>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</si>
  <si>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</si>
  <si>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</si>
  <si>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</si>
  <si>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</si>
  <si>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</si>
  <si>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</si>
  <si>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</si>
  <si>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</si>
  <si>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</si>
  <si>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</si>
  <si>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</si>
  <si>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</si>
  <si>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</si>
  <si>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</si>
  <si>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</si>
  <si>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</si>
  <si>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</si>
  <si>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</si>
  <si>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</si>
  <si>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</si>
  <si>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</si>
  <si>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</si>
  <si>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</si>
  <si>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</si>
  <si>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</si>
  <si>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</si>
  <si>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</si>
  <si>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</si>
  <si>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</si>
  <si>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</si>
  <si>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</si>
  <si>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</si>
  <si>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</si>
  <si>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</si>
  <si>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</si>
  <si>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</si>
  <si>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</si>
  <si>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</si>
  <si>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</si>
  <si>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</si>
  <si>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</si>
  <si>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</si>
  <si>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</si>
  <si>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</si>
  <si>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</si>
  <si>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</si>
  <si>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</si>
  <si>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</si>
  <si>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</si>
  <si>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</si>
  <si>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</si>
  <si>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</si>
  <si>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</si>
  <si>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</si>
  <si>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</si>
  <si>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</si>
  <si>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</si>
  <si>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</si>
  <si>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</si>
  <si>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</si>
  <si>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</si>
  <si>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</si>
  <si>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</si>
  <si>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</si>
  <si>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</si>
  <si>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</si>
  <si>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</si>
  <si>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</si>
  <si>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</si>
  <si>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</si>
  <si>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</si>
  <si>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</si>
  <si>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</si>
  <si>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</si>
  <si>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</si>
  <si>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</si>
  <si>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</si>
  <si>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</si>
  <si>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</si>
  <si>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</si>
  <si>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</si>
  <si>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</si>
  <si>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</si>
  <si>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</si>
  <si>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</si>
  <si>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</si>
  <si>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</si>
  <si>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</si>
  <si>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</si>
  <si>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</si>
  <si>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</si>
  <si>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</si>
  <si>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</si>
  <si>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</si>
  <si>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</si>
  <si>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</si>
  <si>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</si>
  <si>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</si>
  <si>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</si>
  <si>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</si>
  <si>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</si>
  <si>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</si>
  <si>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</si>
  <si>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</si>
  <si>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</si>
  <si>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</si>
  <si>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</si>
  <si>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</si>
  <si>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</si>
  <si>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</si>
  <si>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</si>
  <si>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</si>
  <si>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</si>
  <si>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</si>
  <si>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</si>
  <si>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</si>
  <si>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</si>
  <si>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</si>
  <si>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</si>
  <si>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</si>
  <si>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</si>
  <si>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</si>
  <si>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</si>
  <si>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</si>
  <si>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</si>
  <si>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</si>
  <si>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</si>
  <si>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</si>
  <si>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</si>
  <si>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</si>
  <si>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</si>
  <si>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</si>
  <si>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</si>
  <si>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</si>
  <si>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</si>
  <si>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</si>
  <si>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</si>
  <si>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</si>
  <si>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</si>
  <si>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</si>
  <si>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</si>
  <si>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</si>
  <si>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</si>
  <si>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</si>
  <si>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</si>
  <si>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</si>
  <si>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</si>
  <si>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</si>
  <si>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</si>
  <si>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</si>
  <si>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</si>
  <si>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</si>
  <si>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</si>
  <si>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</si>
  <si>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</si>
  <si>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</si>
  <si>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</si>
  <si>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</si>
  <si>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</si>
  <si>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</si>
  <si>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</si>
  <si>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</si>
  <si>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</si>
  <si>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</si>
  <si>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</si>
  <si>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</si>
  <si>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</si>
  <si>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</si>
  <si>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</si>
  <si>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</si>
  <si>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</si>
  <si>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</si>
  <si>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</si>
  <si>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</si>
  <si>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</si>
  <si>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</si>
  <si>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</si>
  <si>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</si>
  <si>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</si>
  <si>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</si>
  <si>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</si>
  <si>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</si>
  <si>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</si>
  <si>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</si>
  <si>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</si>
  <si>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</si>
  <si>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</si>
  <si>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</si>
  <si>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</si>
  <si>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</si>
  <si>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</si>
  <si>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</si>
  <si>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</si>
  <si>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</si>
  <si>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</si>
  <si>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</si>
  <si>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</si>
  <si>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</si>
  <si>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</si>
  <si>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</si>
  <si>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</si>
  <si>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</si>
  <si>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</si>
  <si>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</si>
  <si>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</si>
  <si>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</si>
  <si>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</si>
  <si>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</si>
  <si>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</si>
  <si>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</si>
  <si>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</si>
  <si>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</si>
  <si>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</si>
  <si>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</si>
  <si>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</si>
  <si>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</si>
  <si>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</si>
  <si>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</si>
  <si>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</si>
  <si>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</si>
  <si>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</si>
  <si>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</si>
  <si>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</si>
  <si>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</si>
  <si>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</si>
  <si>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</si>
  <si>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</si>
  <si>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</si>
  <si>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</si>
  <si>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</si>
  <si>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</si>
  <si>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</si>
  <si>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</si>
  <si>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</si>
  <si>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</si>
  <si>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</si>
  <si>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</si>
  <si>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</si>
  <si>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</si>
  <si>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</si>
  <si>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</si>
  <si>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</si>
  <si>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</si>
  <si>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</si>
  <si>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</si>
  <si>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</si>
  <si>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</si>
  <si>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</si>
  <si>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</si>
  <si>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</si>
  <si>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</si>
  <si>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</si>
  <si>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</si>
  <si>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</si>
  <si>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</si>
  <si>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</si>
  <si>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</si>
  <si>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</si>
  <si>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</si>
  <si>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</si>
  <si>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</si>
  <si>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</si>
  <si>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</si>
  <si>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</si>
  <si>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</si>
  <si>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</si>
  <si>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</si>
  <si>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</si>
  <si>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</si>
  <si>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</si>
  <si>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</si>
  <si>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</si>
  <si>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</si>
  <si>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</si>
  <si>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</si>
  <si>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</si>
  <si>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</si>
  <si>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</si>
  <si>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</si>
  <si>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</si>
  <si>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</si>
  <si>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</si>
  <si>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</si>
  <si>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</si>
  <si>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</si>
  <si>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</si>
  <si>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</si>
  <si>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</si>
  <si>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</si>
  <si>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</si>
  <si>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</si>
  <si>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</si>
  <si>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</si>
  <si>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</si>
  <si>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</si>
  <si>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</si>
  <si>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</si>
  <si>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</si>
  <si>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</si>
  <si>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</si>
  <si>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</si>
  <si>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</si>
  <si>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</si>
  <si>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</si>
  <si>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</si>
  <si>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</si>
  <si>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</si>
  <si>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</si>
  <si>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</si>
  <si>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</si>
  <si>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</si>
  <si>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</si>
  <si>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</si>
  <si>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</si>
  <si>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</si>
  <si>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</si>
  <si>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</si>
  <si>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</si>
  <si>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</si>
  <si>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</si>
  <si>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</si>
  <si>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</si>
  <si>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</si>
  <si>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</si>
  <si>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</si>
  <si>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</si>
  <si>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</si>
  <si>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</si>
  <si>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</si>
  <si>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</si>
  <si>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</si>
  <si>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</si>
  <si>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</si>
  <si>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</si>
  <si>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</si>
  <si>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</si>
  <si>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</si>
  <si>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</si>
  <si>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</si>
  <si>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</si>
  <si>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</si>
  <si>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</si>
  <si>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</si>
  <si>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</si>
  <si>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</si>
  <si>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</si>
  <si>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</si>
  <si>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</si>
  <si>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</si>
  <si>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</si>
  <si>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</si>
  <si>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</si>
  <si>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</si>
  <si>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</si>
  <si>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</si>
  <si>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</si>
  <si>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</si>
  <si>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</si>
  <si>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</si>
  <si>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</si>
  <si>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</si>
  <si>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</si>
  <si>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</si>
  <si>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</si>
  <si>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</si>
  <si>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</si>
  <si>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</si>
  <si>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</si>
  <si>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</si>
  <si>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</si>
  <si>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</si>
  <si>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</si>
  <si>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</si>
  <si>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</si>
  <si>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</si>
  <si>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</si>
  <si>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</si>
  <si>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</si>
  <si>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</si>
  <si>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</si>
  <si>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</si>
  <si>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</si>
  <si>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</si>
  <si>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</si>
  <si>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</si>
  <si>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</si>
  <si>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</si>
  <si>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</si>
  <si>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</si>
  <si>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</si>
  <si>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</si>
  <si>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</si>
  <si>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</si>
  <si>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</si>
  <si>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</si>
  <si>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</si>
  <si>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</si>
  <si>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</si>
  <si>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</si>
  <si>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</si>
  <si>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</si>
  <si>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</si>
  <si>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</si>
  <si>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</si>
  <si>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</si>
  <si>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</si>
  <si>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</si>
  <si>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</si>
  <si>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</si>
  <si>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</si>
  <si>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</si>
  <si>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</si>
  <si>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</si>
  <si>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</si>
  <si>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</si>
  <si>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</si>
  <si>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</si>
  <si>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</si>
  <si>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</si>
  <si>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</si>
  <si>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</si>
  <si>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</si>
  <si>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</si>
  <si>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</si>
  <si>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</si>
  <si>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</si>
  <si>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</si>
  <si>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</si>
  <si>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</si>
  <si>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</si>
  <si>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</si>
  <si>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</si>
  <si>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</si>
  <si>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</si>
  <si>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</si>
  <si>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</si>
  <si>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</si>
  <si>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</si>
  <si>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</si>
  <si>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</si>
  <si>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</si>
  <si>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</si>
  <si>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</si>
  <si>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</si>
  <si>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</si>
  <si>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</si>
  <si>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</si>
  <si>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</si>
  <si>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</si>
  <si>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</si>
  <si>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</si>
  <si>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</si>
  <si>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</si>
  <si>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</si>
  <si>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</si>
  <si>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</si>
  <si>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</si>
  <si>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</si>
  <si>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</si>
  <si>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</si>
  <si>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</si>
  <si>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</si>
  <si>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</si>
  <si>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</si>
  <si>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</si>
  <si>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</si>
  <si>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</si>
  <si>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</si>
  <si>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</si>
  <si>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</si>
  <si>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</si>
  <si>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</si>
  <si>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</si>
  <si>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</si>
  <si>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</si>
  <si>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</si>
  <si>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</si>
  <si>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</si>
  <si>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</si>
  <si>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</si>
  <si>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</si>
  <si>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</si>
  <si>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</si>
  <si>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</si>
  <si>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</si>
  <si>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</si>
  <si>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</si>
  <si>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</si>
  <si>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</si>
  <si>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</si>
  <si>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</si>
  <si>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</si>
  <si>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</si>
  <si>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</si>
  <si>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</si>
  <si>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</si>
  <si>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</si>
  <si>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</si>
  <si>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</si>
  <si>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</si>
  <si>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</si>
  <si>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</si>
  <si>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</si>
  <si>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</si>
  <si>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</si>
  <si>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</si>
  <si>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</si>
  <si>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</si>
  <si>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</si>
  <si>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</si>
  <si>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</si>
  <si>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</si>
  <si>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</si>
  <si>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</si>
  <si>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</si>
  <si>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</si>
  <si>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</si>
  <si>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</si>
  <si>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</si>
  <si>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</si>
  <si>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</si>
  <si>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</si>
  <si>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</si>
  <si>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</si>
  <si>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</si>
  <si>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</si>
  <si>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</si>
  <si>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</si>
  <si>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</si>
  <si>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</si>
  <si>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</si>
  <si>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</si>
  <si>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</si>
  <si>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</si>
  <si>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</si>
  <si>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</si>
  <si>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</si>
  <si>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</si>
  <si>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</si>
  <si>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</si>
  <si>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</si>
  <si>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</si>
  <si>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</si>
  <si>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</si>
  <si>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</si>
  <si>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</si>
  <si>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</si>
  <si>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</si>
  <si>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</si>
  <si>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</si>
  <si>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</si>
  <si>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</si>
  <si>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</si>
  <si>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</si>
  <si>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</si>
  <si>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</si>
  <si>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</si>
  <si>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</si>
  <si>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</si>
  <si>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</si>
  <si>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</si>
  <si>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</si>
  <si>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</si>
  <si>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</si>
  <si>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</si>
  <si>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</si>
  <si>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</si>
  <si>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</si>
  <si>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</si>
  <si>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</si>
  <si>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</si>
  <si>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</si>
  <si>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</si>
  <si>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</si>
  <si>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</si>
  <si>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</si>
  <si>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</si>
  <si>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</si>
  <si>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</si>
  <si>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</si>
  <si>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</si>
  <si>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</si>
  <si>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</si>
  <si>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</si>
  <si>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</si>
  <si>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</si>
  <si>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</si>
  <si>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</si>
  <si>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</si>
  <si>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</si>
  <si>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</si>
  <si>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</si>
  <si>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</si>
  <si>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</si>
  <si>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</si>
  <si>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</si>
  <si>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</si>
  <si>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</si>
  <si>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</si>
  <si>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</si>
  <si>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</si>
  <si>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</si>
  <si>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</si>
  <si>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</si>
  <si>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</si>
  <si>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</si>
  <si>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</si>
  <si>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</si>
  <si>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</si>
  <si>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</si>
  <si>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</si>
  <si>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</si>
  <si>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</si>
  <si>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</si>
  <si>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</si>
  <si>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</si>
  <si>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</si>
  <si>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</si>
  <si>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</si>
  <si>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</si>
  <si>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</si>
  <si>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</si>
  <si>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</si>
  <si>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</si>
  <si>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</si>
  <si>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</si>
  <si>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</si>
  <si>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</si>
  <si>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</si>
  <si>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</si>
  <si>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</si>
  <si>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</si>
  <si>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</si>
  <si>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</si>
  <si>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</si>
  <si>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</si>
  <si>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</si>
  <si>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</si>
  <si>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</si>
  <si>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</si>
  <si>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</si>
  <si>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</si>
  <si>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</si>
  <si>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</si>
  <si>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</si>
  <si>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</si>
  <si>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</si>
  <si>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</si>
  <si>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</si>
  <si>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</si>
  <si>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</si>
  <si>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</si>
  <si>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</si>
  <si>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</si>
  <si>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</si>
  <si>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</si>
  <si>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</si>
  <si>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</si>
  <si>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</si>
  <si>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</si>
  <si>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</si>
  <si>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</si>
  <si>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</si>
  <si>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</si>
  <si>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</si>
  <si>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</si>
  <si>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</si>
  <si>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</si>
  <si>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</si>
  <si>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</si>
  <si>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</si>
  <si>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</si>
  <si>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</si>
  <si>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</si>
  <si>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</si>
  <si>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</si>
  <si>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</si>
  <si>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</si>
  <si>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</si>
  <si>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</si>
  <si>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</si>
  <si>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</si>
  <si>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</si>
  <si>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</si>
  <si>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</si>
  <si>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</si>
  <si>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</si>
  <si>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</si>
  <si>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</si>
  <si>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</si>
  <si>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</si>
  <si>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</si>
  <si>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</si>
  <si>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</si>
  <si>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</si>
  <si>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</si>
  <si>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</si>
  <si>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</si>
  <si>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</si>
  <si>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</si>
  <si>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</si>
  <si>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</si>
  <si>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</si>
  <si>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</si>
  <si>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</si>
  <si>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</si>
  <si>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</si>
  <si>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</si>
  <si>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</si>
  <si>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</si>
  <si>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</si>
  <si>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</si>
  <si>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</si>
  <si>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</si>
  <si>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</si>
  <si>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</si>
  <si>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</si>
  <si>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</si>
  <si>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</si>
  <si>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</si>
  <si>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</si>
  <si>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</si>
  <si>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</si>
  <si>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</si>
  <si>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</si>
  <si>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</si>
  <si>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</si>
  <si>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</si>
  <si>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</si>
  <si>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</si>
  <si>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</si>
  <si>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</si>
  <si>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</si>
  <si>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</si>
  <si>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</si>
  <si>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</si>
  <si>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</si>
  <si>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</si>
  <si>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</si>
  <si>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</si>
  <si>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</si>
  <si>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</si>
  <si>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</si>
  <si>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</si>
  <si>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</si>
  <si>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</si>
  <si>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</si>
  <si>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</si>
  <si>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</si>
  <si>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</si>
  <si>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</si>
  <si>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</si>
  <si>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</si>
  <si>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</si>
  <si>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</si>
  <si>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</si>
  <si>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</si>
  <si>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</si>
  <si>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</si>
  <si>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</si>
  <si>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</si>
  <si>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</si>
  <si>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</si>
  <si>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</si>
  <si>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</si>
  <si>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</si>
  <si>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</si>
  <si>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</si>
  <si>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</si>
  <si>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</si>
  <si>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</si>
  <si>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</si>
  <si>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</si>
  <si>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</si>
  <si>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</si>
  <si>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</si>
  <si>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</si>
  <si>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</si>
  <si>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</si>
  <si>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</si>
  <si>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</si>
  <si>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</si>
  <si>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</si>
  <si>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</si>
  <si>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</si>
  <si>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</si>
  <si>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</si>
  <si>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</si>
  <si>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</si>
  <si>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</si>
  <si>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</si>
  <si>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</si>
  <si>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</si>
  <si>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</si>
  <si>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</si>
  <si>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</si>
  <si>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</si>
  <si>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</si>
  <si>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</si>
  <si>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</si>
  <si>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</si>
  <si>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</si>
  <si>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</si>
  <si>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</si>
  <si>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</si>
  <si>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</si>
  <si>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</si>
  <si>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</si>
  <si>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</si>
  <si>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</si>
  <si>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</si>
  <si>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</si>
  <si>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</si>
  <si>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</si>
  <si>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</si>
  <si>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</si>
  <si>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</si>
  <si>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</si>
  <si>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</si>
  <si>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</si>
  <si>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</si>
  <si>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</si>
  <si>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</si>
  <si>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</si>
  <si>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</si>
  <si>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</si>
  <si>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</si>
  <si>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</si>
  <si>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</si>
  <si>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</si>
  <si>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</si>
  <si>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</si>
  <si>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</si>
  <si>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</si>
  <si>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</si>
  <si>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</si>
  <si>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</si>
  <si>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</si>
  <si>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</si>
  <si>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</si>
  <si>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</si>
  <si>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</si>
  <si>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</si>
  <si>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</si>
  <si>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</si>
  <si>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</si>
  <si>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</si>
  <si>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</si>
  <si>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</si>
  <si>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</si>
  <si>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</si>
  <si>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</si>
  <si>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</si>
  <si>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</si>
  <si>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</si>
  <si>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</si>
  <si>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</si>
  <si>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</si>
  <si>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</si>
  <si>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</si>
  <si>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</si>
  <si>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</si>
  <si>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</si>
  <si>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</si>
  <si>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</si>
  <si>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</si>
  <si>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</si>
  <si>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</si>
  <si>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</si>
  <si>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</si>
  <si>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</si>
  <si>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</si>
  <si>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</si>
  <si>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</si>
  <si>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</si>
  <si>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</si>
  <si>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</si>
  <si>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</si>
  <si>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</si>
  <si>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</si>
  <si>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</si>
  <si>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</si>
  <si>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</si>
  <si>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</si>
  <si>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</si>
  <si>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</si>
  <si>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</si>
  <si>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</si>
  <si>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</si>
  <si>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</si>
  <si>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</si>
  <si>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</si>
  <si>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</si>
  <si>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</si>
  <si>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</si>
  <si>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</si>
  <si>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</si>
  <si>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</si>
  <si>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</si>
  <si>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</si>
  <si>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</si>
  <si>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</si>
  <si>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</si>
  <si>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</si>
  <si>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</si>
  <si>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</si>
  <si>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</si>
  <si>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</si>
  <si>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</si>
  <si>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</si>
  <si>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</si>
  <si>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</si>
  <si>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</si>
  <si>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</si>
  <si>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</si>
  <si>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</si>
  <si>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</si>
  <si>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</si>
  <si>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</si>
  <si>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</si>
  <si>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</si>
  <si>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</si>
  <si>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</si>
  <si>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</si>
  <si>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</si>
  <si>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</si>
  <si>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</si>
  <si>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</si>
  <si>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</si>
  <si>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</si>
  <si>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</si>
  <si>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</si>
  <si>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</si>
  <si>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</si>
  <si>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</si>
  <si>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</si>
  <si>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</si>
  <si>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</si>
  <si>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</si>
  <si>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</si>
  <si>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</si>
  <si>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</si>
  <si>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</si>
  <si>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</si>
  <si>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</si>
  <si>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</si>
  <si>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</si>
  <si>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</si>
  <si>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</si>
  <si>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</si>
  <si>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</si>
  <si>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</si>
  <si>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</si>
  <si>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</si>
  <si>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</si>
  <si>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</si>
  <si>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</si>
  <si>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</si>
  <si>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</si>
  <si>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</si>
  <si>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</si>
  <si>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</si>
  <si>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</si>
  <si>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</si>
  <si>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</si>
  <si>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</si>
  <si>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</si>
  <si>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</si>
  <si>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</si>
  <si>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</si>
  <si>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</si>
  <si>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</si>
  <si>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</si>
  <si>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</si>
  <si>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</si>
  <si>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</si>
  <si>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</si>
  <si>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</si>
  <si>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</si>
  <si>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</si>
  <si>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</si>
  <si>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</si>
  <si>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</si>
  <si>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</si>
  <si>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</si>
  <si>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</si>
  <si>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</si>
  <si>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</si>
  <si>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</si>
  <si>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</si>
  <si>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</si>
  <si>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</si>
  <si>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</si>
  <si>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</si>
  <si>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</si>
  <si>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</si>
  <si>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</si>
  <si>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</si>
  <si>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</si>
  <si>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</si>
  <si>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</si>
  <si>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</si>
  <si>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</si>
  <si>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</si>
  <si>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</si>
  <si>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</si>
  <si>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</si>
  <si>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</si>
  <si>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</si>
  <si>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</si>
  <si>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</si>
  <si>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</si>
  <si>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</si>
  <si>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</si>
  <si>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</si>
  <si>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</si>
  <si>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</si>
  <si>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</si>
  <si>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</si>
  <si>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</si>
  <si>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</si>
  <si>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</si>
  <si>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</si>
  <si>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</si>
  <si>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</si>
  <si>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</si>
  <si>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</si>
  <si>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</si>
  <si>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</si>
  <si>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</si>
  <si>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</si>
  <si>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</si>
  <si>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</si>
  <si>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</si>
  <si>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</si>
  <si>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</si>
  <si>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</si>
  <si>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</si>
  <si>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</si>
  <si>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</si>
  <si>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</si>
  <si>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</si>
  <si>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</si>
  <si>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</si>
  <si>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</si>
  <si>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</si>
  <si>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</si>
  <si>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</si>
  <si>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</si>
  <si>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</si>
  <si>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</si>
  <si>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</si>
  <si>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</si>
  <si>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</si>
  <si>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</si>
  <si>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</si>
  <si>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</si>
  <si>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</si>
  <si>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</si>
  <si>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</si>
  <si>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</si>
  <si>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</si>
  <si>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</si>
  <si>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</si>
  <si>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</si>
  <si>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</si>
  <si>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</si>
  <si>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</si>
  <si>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</si>
  <si>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</si>
  <si>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</si>
  <si>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</si>
  <si>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</si>
  <si>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</si>
  <si>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</si>
  <si>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</si>
  <si>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</si>
  <si>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</si>
  <si>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</si>
  <si>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</si>
  <si>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</si>
  <si>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</si>
  <si>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</si>
  <si>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</si>
  <si>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</si>
  <si>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</si>
  <si>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</si>
  <si>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</si>
  <si>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</si>
  <si>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</si>
  <si>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</si>
  <si>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</si>
  <si>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</si>
  <si>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</si>
  <si>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</si>
  <si>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</si>
  <si>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</si>
  <si>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</si>
  <si>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</si>
  <si>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</si>
  <si>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</si>
  <si>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</si>
  <si>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</si>
  <si>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</si>
  <si>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</si>
  <si>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</si>
  <si>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</si>
  <si>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</si>
  <si>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</si>
  <si>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</si>
  <si>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</si>
  <si>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</si>
  <si>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</si>
  <si>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</si>
  <si>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</si>
  <si>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</si>
  <si>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</si>
  <si>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</si>
  <si>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</si>
  <si>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</si>
  <si>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</si>
  <si>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</si>
  <si>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</si>
  <si>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</si>
  <si>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</si>
  <si>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</si>
  <si>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</si>
  <si>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</si>
  <si>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</si>
  <si>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</si>
  <si>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</si>
  <si>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</si>
  <si>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</si>
  <si>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</si>
  <si>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</si>
  <si>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</si>
  <si>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</si>
  <si>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</si>
  <si>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</si>
  <si>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</si>
  <si>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</si>
  <si>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</si>
  <si>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</si>
  <si>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</si>
  <si>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</si>
  <si>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</si>
  <si>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</si>
  <si>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</si>
  <si>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</si>
  <si>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</si>
  <si>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</si>
  <si>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</si>
  <si>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</si>
  <si>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</si>
  <si>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</si>
  <si>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</si>
  <si>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</si>
  <si>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</si>
  <si>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</si>
  <si>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</si>
  <si>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</si>
  <si>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</si>
  <si>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</si>
  <si>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</si>
  <si>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</si>
  <si>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</si>
  <si>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</si>
  <si>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</si>
  <si>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</si>
  <si>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</si>
  <si>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</si>
  <si>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</si>
  <si>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</si>
  <si>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</si>
  <si>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</si>
  <si>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</si>
  <si>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</si>
  <si>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</si>
  <si>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</si>
  <si>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</si>
  <si>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</si>
  <si>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</si>
  <si>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</si>
  <si>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</si>
  <si>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</si>
  <si>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</si>
  <si>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</si>
  <si>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</si>
  <si>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</si>
  <si>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</si>
  <si>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</si>
  <si>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</si>
  <si>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</si>
  <si>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</si>
  <si>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</si>
  <si>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</si>
  <si>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</si>
  <si>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</si>
  <si>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</si>
  <si>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</si>
  <si>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</si>
  <si>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</si>
  <si>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</si>
  <si>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</si>
  <si>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</si>
  <si>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</si>
  <si>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</si>
  <si>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</si>
  <si>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</si>
  <si>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</si>
  <si>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</si>
  <si>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</si>
  <si>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</si>
  <si>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</si>
  <si>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</si>
  <si>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</si>
  <si>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</si>
  <si>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</si>
  <si>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</si>
  <si>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</si>
  <si>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</si>
  <si>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</si>
  <si>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</si>
  <si>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</si>
  <si>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</si>
  <si>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</si>
  <si>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</si>
  <si>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</si>
  <si>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</si>
  <si>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</si>
  <si>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</si>
  <si>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</si>
  <si>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</si>
  <si>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</si>
  <si>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</si>
  <si>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</si>
  <si>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</si>
  <si>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</si>
  <si>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</si>
  <si>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</si>
  <si>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</si>
  <si>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</si>
  <si>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</si>
  <si>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</si>
  <si>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</si>
  <si>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</si>
  <si>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</si>
  <si>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</si>
  <si>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</si>
  <si>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</si>
  <si>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</si>
  <si>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</si>
  <si>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</si>
  <si>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</si>
  <si>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</si>
  <si>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</si>
  <si>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</si>
  <si>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</si>
  <si>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</si>
  <si>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</si>
  <si>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</si>
  <si>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</si>
  <si>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</si>
  <si>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</si>
  <si>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</si>
  <si>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</si>
  <si>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</si>
  <si>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</si>
  <si>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</si>
  <si>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</si>
  <si>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</si>
  <si>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</si>
  <si>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</si>
  <si>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</si>
  <si>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</si>
  <si>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</si>
  <si>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</si>
  <si>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</si>
  <si>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</si>
  <si>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</si>
  <si>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</si>
  <si>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</si>
  <si>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</si>
  <si>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</si>
  <si>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</si>
  <si>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</si>
  <si>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</si>
  <si>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</si>
  <si>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</si>
  <si>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</si>
  <si>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</si>
  <si>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</si>
  <si>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</si>
  <si>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</si>
  <si>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</si>
  <si>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</si>
  <si>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</si>
  <si>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</si>
  <si>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</si>
  <si>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</si>
  <si>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</si>
  <si>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</si>
  <si>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</si>
  <si>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</si>
  <si>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</si>
  <si>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</si>
  <si>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</si>
  <si>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</si>
  <si>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</si>
  <si>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</si>
  <si>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</si>
  <si>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</si>
  <si>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</si>
  <si>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</si>
  <si>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</si>
  <si>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</si>
  <si>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</si>
  <si>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</si>
  <si>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</si>
  <si>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</si>
  <si>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</si>
  <si>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</si>
  <si>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</si>
  <si>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</si>
  <si>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</si>
  <si>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</si>
  <si>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</si>
  <si>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</si>
  <si>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</si>
  <si>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</si>
  <si>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</si>
  <si>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</si>
  <si>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</si>
  <si>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</si>
  <si>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</si>
  <si>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</si>
  <si>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</si>
  <si>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</si>
  <si>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</si>
  <si>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</si>
  <si>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</si>
  <si>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</si>
  <si>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</si>
  <si>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</si>
  <si>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</si>
  <si>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</si>
  <si>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</si>
  <si>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</si>
  <si>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</si>
  <si>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</si>
  <si>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</si>
  <si>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</si>
  <si>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</si>
  <si>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</si>
  <si>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</si>
  <si>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</si>
  <si>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</si>
  <si>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</si>
  <si>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</si>
  <si>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</si>
  <si>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</si>
  <si>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</si>
  <si>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</si>
  <si>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</si>
  <si>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</si>
  <si>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</si>
  <si>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</si>
  <si>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</si>
  <si>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</si>
  <si>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</si>
  <si>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</si>
  <si>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</si>
  <si>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</si>
  <si>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</si>
  <si>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</si>
  <si>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</si>
  <si>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</si>
  <si>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</si>
  <si>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</si>
  <si>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</si>
  <si>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</si>
  <si>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</si>
  <si>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</si>
  <si>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</si>
  <si>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</si>
  <si>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</si>
  <si>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</si>
  <si>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</si>
  <si>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</si>
  <si>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</si>
  <si>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</si>
  <si>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</si>
  <si>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</si>
  <si>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</si>
  <si>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</si>
  <si>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</si>
  <si>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</si>
  <si>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</si>
  <si>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</si>
  <si>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</si>
  <si>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</si>
  <si>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</si>
  <si>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</si>
  <si>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</si>
  <si>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</si>
  <si>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</si>
  <si>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</si>
  <si>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</si>
  <si>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</si>
  <si>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</si>
  <si>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</si>
  <si>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</si>
  <si>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</si>
  <si>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</si>
  <si>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</si>
  <si>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</si>
  <si>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</si>
  <si>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</si>
  <si>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</si>
  <si>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</si>
  <si>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</si>
  <si>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</si>
  <si>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</si>
  <si>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</si>
  <si>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</si>
  <si>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</si>
  <si>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</si>
  <si>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</si>
  <si>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</si>
  <si>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</si>
  <si>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</si>
  <si>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</si>
  <si>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</si>
  <si>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</si>
  <si>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</si>
  <si>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</si>
  <si>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</si>
  <si>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</si>
  <si>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</si>
  <si>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</si>
  <si>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</si>
  <si>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</si>
  <si>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</si>
  <si>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</si>
  <si>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</si>
  <si>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</si>
  <si>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</si>
  <si>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</si>
  <si>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</si>
  <si>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</si>
  <si>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</si>
  <si>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</si>
  <si>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</si>
  <si>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</si>
  <si>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</si>
  <si>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</si>
  <si>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</si>
  <si>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</si>
  <si>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</si>
  <si>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</si>
  <si>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</si>
  <si>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</si>
  <si>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</si>
  <si>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</si>
  <si>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</si>
  <si>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</si>
  <si>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</si>
  <si>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</si>
  <si>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</si>
  <si>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</si>
  <si>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</si>
  <si>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</si>
  <si>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</si>
  <si>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</si>
  <si>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</si>
  <si>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</si>
  <si>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</si>
  <si>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</si>
  <si>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</si>
  <si>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</si>
  <si>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</si>
  <si>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</si>
  <si>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</si>
  <si>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</si>
  <si>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</si>
  <si>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</si>
  <si>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</si>
  <si>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</si>
  <si>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</si>
  <si>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</si>
  <si>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</si>
  <si>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</si>
  <si>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</si>
  <si>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</si>
  <si>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</si>
  <si>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</si>
  <si>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</si>
  <si>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</si>
  <si>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</si>
  <si>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</si>
  <si>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</si>
  <si>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</si>
  <si>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</si>
  <si>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</si>
  <si>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</si>
  <si>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</si>
  <si>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</si>
  <si>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</si>
  <si>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</si>
  <si>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</si>
  <si>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</si>
  <si>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</si>
  <si>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</si>
  <si>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</si>
  <si>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</si>
  <si>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</si>
  <si>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</si>
  <si>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</si>
  <si>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</si>
  <si>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</si>
  <si>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</si>
  <si>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</si>
  <si>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</si>
  <si>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</si>
  <si>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</si>
  <si>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</si>
  <si>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</si>
  <si>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</si>
  <si>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</si>
  <si>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</si>
  <si>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</si>
  <si>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</si>
  <si>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</si>
  <si>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</si>
  <si>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</si>
  <si>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</si>
  <si>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</si>
  <si>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</si>
  <si>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</si>
  <si>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</si>
  <si>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</si>
  <si>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</si>
  <si>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</si>
  <si>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</si>
  <si>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</si>
  <si>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</si>
  <si>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</si>
  <si>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</si>
  <si>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</si>
  <si>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</si>
  <si>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</si>
  <si>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</si>
  <si>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</si>
  <si>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</si>
  <si>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</si>
  <si>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</si>
  <si>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</si>
  <si>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</si>
  <si>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</si>
  <si>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</si>
  <si>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</si>
  <si>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</si>
  <si>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</si>
  <si>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</si>
  <si>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</si>
  <si>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</si>
  <si>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</si>
  <si>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</si>
  <si>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</si>
  <si>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</si>
  <si>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</si>
  <si>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</si>
  <si>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</si>
  <si>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</si>
  <si>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</si>
  <si>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</si>
  <si>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</si>
  <si>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</si>
  <si>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</si>
  <si>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</si>
  <si>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</si>
  <si>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</si>
  <si>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</si>
  <si>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</si>
  <si>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</si>
  <si>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</si>
  <si>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</si>
  <si>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</si>
  <si>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</si>
  <si>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</si>
  <si>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</si>
  <si>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</si>
  <si>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</si>
  <si>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</si>
  <si>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</si>
  <si>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</si>
  <si>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</si>
  <si>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</si>
  <si>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</si>
  <si>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</si>
  <si>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</si>
  <si>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</si>
  <si>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</si>
  <si>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</si>
  <si>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</si>
  <si>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</si>
  <si>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</si>
  <si>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</si>
  <si>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</si>
  <si>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</si>
  <si>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</si>
  <si>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</si>
  <si>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</si>
  <si>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</si>
  <si>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</si>
  <si>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</si>
  <si>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</si>
  <si>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</si>
  <si>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</si>
  <si>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</si>
  <si>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</si>
  <si>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</si>
  <si>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</si>
  <si>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</si>
  <si>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</si>
  <si>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</si>
  <si>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</si>
  <si>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</si>
  <si>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</si>
  <si>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</si>
  <si>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</si>
  <si>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</si>
  <si>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</si>
  <si>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</si>
  <si>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</si>
  <si>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</si>
  <si>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</si>
  <si>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</si>
  <si>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</si>
  <si>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</si>
  <si>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</si>
  <si>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</si>
  <si>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</si>
  <si>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</si>
  <si>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</si>
  <si>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</si>
  <si>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</si>
  <si>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</si>
  <si>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</si>
  <si>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</si>
  <si>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</si>
  <si>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</si>
  <si>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</si>
  <si>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</si>
  <si>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</si>
  <si>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</si>
  <si>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</si>
  <si>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</si>
  <si>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</si>
  <si>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</si>
  <si>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</si>
  <si>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</si>
  <si>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</si>
  <si>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</si>
  <si>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</si>
  <si>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</si>
  <si>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</si>
  <si>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</si>
  <si>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</si>
  <si>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</si>
  <si>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</si>
  <si>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</si>
  <si>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</si>
  <si>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</si>
  <si>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</si>
  <si>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</si>
  <si>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</si>
  <si>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</si>
  <si>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</si>
  <si>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</si>
  <si>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</si>
  <si>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</si>
  <si>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</si>
  <si>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</si>
  <si>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</si>
  <si>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</si>
  <si>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</si>
  <si>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</si>
  <si>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</si>
  <si>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</si>
  <si>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</si>
  <si>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</si>
  <si>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</si>
  <si>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</si>
  <si>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</si>
  <si>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</si>
  <si>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</si>
  <si>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</si>
  <si>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</si>
  <si>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</si>
  <si>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</si>
  <si>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</si>
  <si>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</si>
  <si>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</si>
  <si>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</si>
  <si>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</si>
  <si>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</si>
  <si>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</si>
  <si>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</si>
  <si>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</si>
  <si>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</si>
  <si>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</si>
  <si>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</si>
  <si>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</si>
  <si>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</si>
  <si>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</si>
  <si>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</si>
  <si>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</si>
  <si>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</si>
  <si>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</si>
  <si>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</si>
  <si>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</si>
  <si>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</si>
  <si>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</si>
  <si>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</si>
  <si>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</si>
  <si>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</si>
  <si>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</si>
  <si>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</si>
  <si>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</si>
  <si>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</si>
  <si>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</si>
  <si>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</si>
  <si>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</si>
  <si>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</si>
  <si>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</si>
  <si>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</si>
  <si>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</si>
  <si>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</si>
  <si>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</si>
  <si>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</si>
  <si>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</si>
  <si>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</si>
  <si>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</si>
  <si>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</si>
  <si>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</si>
  <si>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</si>
  <si>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</si>
  <si>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</si>
  <si>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</si>
  <si>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</si>
  <si>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</si>
  <si>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</si>
  <si>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</si>
  <si>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</si>
  <si>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</si>
  <si>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</si>
  <si>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</si>
  <si>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</si>
  <si>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</si>
  <si>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</si>
  <si>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</si>
  <si>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</si>
  <si>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</si>
  <si>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</si>
  <si>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</si>
  <si>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</si>
  <si>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</si>
  <si>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</si>
  <si>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</si>
  <si>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</si>
  <si>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</si>
  <si>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</si>
  <si>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</si>
  <si>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</si>
  <si>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</si>
  <si>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</si>
  <si>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</si>
  <si>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</si>
  <si>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</si>
  <si>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</si>
  <si>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</si>
  <si>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</si>
  <si>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</si>
  <si>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</si>
  <si>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</si>
  <si>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</si>
  <si>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</si>
  <si>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</si>
  <si>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</si>
  <si>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</si>
  <si>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</si>
  <si>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</si>
  <si>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</si>
  <si>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</si>
  <si>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</si>
  <si>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</si>
  <si>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</si>
  <si>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</si>
  <si>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</si>
  <si>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</si>
  <si>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</si>
  <si>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</si>
  <si>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</si>
  <si>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</si>
  <si>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</si>
  <si>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</si>
  <si>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</si>
  <si>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</si>
  <si>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</si>
  <si>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</si>
  <si>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</si>
  <si>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</si>
  <si>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</si>
  <si>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</si>
  <si>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</si>
  <si>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</si>
  <si>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</si>
  <si>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</si>
  <si>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</si>
  <si>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</si>
  <si>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</si>
  <si>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</si>
  <si>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</si>
  <si>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</si>
  <si>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</si>
  <si>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</si>
  <si>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</si>
  <si>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</si>
  <si>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</si>
  <si>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</si>
  <si>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</si>
  <si>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</si>
  <si>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</si>
  <si>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</si>
  <si>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</si>
  <si>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</si>
  <si>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</si>
  <si>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</si>
  <si>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</si>
  <si>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</si>
  <si>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</si>
  <si>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</si>
  <si>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</si>
  <si>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</si>
  <si>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</si>
  <si>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</si>
  <si>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</si>
  <si>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</si>
  <si>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</si>
  <si>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</si>
  <si>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</si>
  <si>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</si>
  <si>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</si>
  <si>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</si>
  <si>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</si>
  <si>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</si>
  <si>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</si>
  <si>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</si>
  <si>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</si>
  <si>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</si>
  <si>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</si>
  <si>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</si>
  <si>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</si>
  <si>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</si>
  <si>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</si>
  <si>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</si>
  <si>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</si>
  <si>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</si>
  <si>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</si>
  <si>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</si>
  <si>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</si>
  <si>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</si>
  <si>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</si>
  <si>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</si>
  <si>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</si>
  <si>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</si>
  <si>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</si>
  <si>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</si>
  <si>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</si>
  <si>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</si>
  <si>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</si>
  <si>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</si>
  <si>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</si>
  <si>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</si>
  <si>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</si>
  <si>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</si>
  <si>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</si>
  <si>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</si>
  <si>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</si>
  <si>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</si>
  <si>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</si>
  <si>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</si>
  <si>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</si>
  <si>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</si>
  <si>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</si>
  <si>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</si>
  <si>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</si>
  <si>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</si>
  <si>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</si>
  <si>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</si>
  <si>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</si>
  <si>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</si>
  <si>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</si>
  <si>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</si>
  <si>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</si>
  <si>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</si>
  <si>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</si>
  <si>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</si>
  <si>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</si>
  <si>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</si>
  <si>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</si>
  <si>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</si>
  <si>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</si>
  <si>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</si>
  <si>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</si>
  <si>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</si>
  <si>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</si>
  <si>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</si>
  <si>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</si>
  <si>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</si>
  <si>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</si>
  <si>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</si>
  <si>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</si>
  <si>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</si>
  <si>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</si>
  <si>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</si>
  <si>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</si>
  <si>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</si>
  <si>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</si>
  <si>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</si>
  <si>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</si>
  <si>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</si>
  <si>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</si>
  <si>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</si>
  <si>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</si>
  <si>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</si>
  <si>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</si>
  <si>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</si>
  <si>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</si>
  <si>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</si>
  <si>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</si>
  <si>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</si>
  <si>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</si>
  <si>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</si>
  <si>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</si>
  <si>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</si>
  <si>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</si>
  <si>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</si>
  <si>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</si>
  <si>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</si>
  <si>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</si>
  <si>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</si>
  <si>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</si>
  <si>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</si>
  <si>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</si>
  <si>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</si>
  <si>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</si>
  <si>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</si>
  <si>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</si>
  <si>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</si>
  <si>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</si>
  <si>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</si>
  <si>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</si>
  <si>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</si>
  <si>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</si>
  <si>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</si>
  <si>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</si>
  <si>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</si>
  <si>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</si>
  <si>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</si>
  <si>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</si>
  <si>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</si>
  <si>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</si>
  <si>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</si>
  <si>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</si>
  <si>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</si>
  <si>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</si>
  <si>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</si>
  <si>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</si>
  <si>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</si>
  <si>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</si>
  <si>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</si>
  <si>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</si>
  <si>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</si>
  <si>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</si>
  <si>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</si>
  <si>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</si>
  <si>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</si>
  <si>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</si>
  <si>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</si>
  <si>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</si>
  <si>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</si>
  <si>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</si>
  <si>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</si>
  <si>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</si>
  <si>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</si>
  <si>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</si>
  <si>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</si>
  <si>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</si>
  <si>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</si>
  <si>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</si>
  <si>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</si>
  <si>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</si>
  <si>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</si>
  <si>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</si>
  <si>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</si>
  <si>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</si>
  <si>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</si>
  <si>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</si>
  <si>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</si>
  <si>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</si>
  <si>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</si>
  <si>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</si>
  <si>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</si>
  <si>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</si>
  <si>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</si>
  <si>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</si>
  <si>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</si>
  <si>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</si>
  <si>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</si>
  <si>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</si>
  <si>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</si>
  <si>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</si>
  <si>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</si>
  <si>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</si>
  <si>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</si>
  <si>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</si>
  <si>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</si>
  <si>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</si>
  <si>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</si>
  <si>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</si>
  <si>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</si>
  <si>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</si>
  <si>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</si>
  <si>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</si>
  <si>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</si>
  <si>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</si>
  <si>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</si>
  <si>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</si>
  <si>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</si>
  <si>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</si>
  <si>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</si>
  <si>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</si>
  <si>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</si>
  <si>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</si>
  <si>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</si>
  <si>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</si>
  <si>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</si>
  <si>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</si>
  <si>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</si>
  <si>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</si>
  <si>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</si>
  <si>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</si>
  <si>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</si>
  <si>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</si>
  <si>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</si>
  <si>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</si>
  <si>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</si>
  <si>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</si>
  <si>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</si>
  <si>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</si>
  <si>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</si>
  <si>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</si>
  <si>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</si>
  <si>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</si>
  <si>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</si>
  <si>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</si>
  <si>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</si>
  <si>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</si>
  <si>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</si>
  <si>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</si>
  <si>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</si>
  <si>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</si>
  <si>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</si>
  <si>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</si>
  <si>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</si>
  <si>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</si>
  <si>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</si>
  <si>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</si>
  <si>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</si>
  <si>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</si>
  <si>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</si>
  <si>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</si>
  <si>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</si>
  <si>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</si>
  <si>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</si>
  <si>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</si>
  <si>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</si>
  <si>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</si>
  <si>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</si>
  <si>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</si>
  <si>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</si>
  <si>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</si>
  <si>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</si>
  <si>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</si>
  <si>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</si>
  <si>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</si>
  <si>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</si>
  <si>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</si>
  <si>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</si>
  <si>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</si>
  <si>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</si>
  <si>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</si>
  <si>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</si>
  <si>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</si>
  <si>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</si>
  <si>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</si>
  <si>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</si>
  <si>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</si>
  <si>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</si>
  <si>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</si>
  <si>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</si>
  <si>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</si>
  <si>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</si>
  <si>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</si>
  <si>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</si>
  <si>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</si>
  <si>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</si>
  <si>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</si>
  <si>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</si>
  <si>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</si>
  <si>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</si>
  <si>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</si>
  <si>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</si>
  <si>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</si>
  <si>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</si>
  <si>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</si>
  <si>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</si>
  <si>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</si>
  <si>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</si>
  <si>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</si>
  <si>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</si>
  <si>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</si>
  <si>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</si>
  <si>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</si>
  <si>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</si>
  <si>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</si>
  <si>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</si>
  <si>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</si>
  <si>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</si>
  <si>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</si>
  <si>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</si>
  <si>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</si>
  <si>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</si>
  <si>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</si>
  <si>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</si>
  <si>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</si>
  <si>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</si>
  <si>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</si>
  <si>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</si>
  <si>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</si>
  <si>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</si>
  <si>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</si>
  <si>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</si>
  <si>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</si>
  <si>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</si>
  <si>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</si>
  <si>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</si>
  <si>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</si>
  <si>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</si>
  <si>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</si>
  <si>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</si>
  <si>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</si>
  <si>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</si>
  <si>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</si>
  <si>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</si>
  <si>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</si>
  <si>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</si>
  <si>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</si>
  <si>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</si>
  <si>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</si>
  <si>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</si>
  <si>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</si>
  <si>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</si>
  <si>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</si>
  <si>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</si>
  <si>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</si>
  <si>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</si>
  <si>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</si>
  <si>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</si>
  <si>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</si>
  <si>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</si>
  <si>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</si>
  <si>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</si>
  <si>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</si>
  <si>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</si>
  <si>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</si>
  <si>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</si>
  <si>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</si>
  <si>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</si>
  <si>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</si>
  <si>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</si>
  <si>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</si>
  <si>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</si>
  <si>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</si>
  <si>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</si>
  <si>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</si>
  <si>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</si>
  <si>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</si>
  <si>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</si>
  <si>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</si>
  <si>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</si>
  <si>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</si>
  <si>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</si>
  <si>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</si>
  <si>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</si>
  <si>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</si>
  <si>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</si>
  <si>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</si>
  <si>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</si>
  <si>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</si>
  <si>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</si>
  <si>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</si>
  <si>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</si>
  <si>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</si>
  <si>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</si>
  <si>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</si>
  <si>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</si>
  <si>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</si>
  <si>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</si>
  <si>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</si>
  <si>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</si>
  <si>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</si>
  <si>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</si>
  <si>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</si>
  <si>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</si>
  <si>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</si>
  <si>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</si>
  <si>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</si>
  <si>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</si>
  <si>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</si>
  <si>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</si>
  <si>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</si>
  <si>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</si>
  <si>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</si>
  <si>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</si>
  <si>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</si>
  <si>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</si>
  <si>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</si>
  <si>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</si>
  <si>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</si>
  <si>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</si>
  <si>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</si>
  <si>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</si>
  <si>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</si>
  <si>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</si>
  <si>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</si>
  <si>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</si>
  <si>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</si>
  <si>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</si>
  <si>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</si>
  <si>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</si>
  <si>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</si>
  <si>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</si>
  <si>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</si>
  <si>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</si>
  <si>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</si>
  <si>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</si>
  <si>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</si>
  <si>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</si>
  <si>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</si>
  <si>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</si>
  <si>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</si>
  <si>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</si>
  <si>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</si>
  <si>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</si>
  <si>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</si>
  <si>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</si>
  <si>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</si>
  <si>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</si>
  <si>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</si>
  <si>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</si>
  <si>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</si>
  <si>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</si>
  <si>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</si>
  <si>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</si>
  <si>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</si>
  <si>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</si>
  <si>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</si>
  <si>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</si>
  <si>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</si>
  <si>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</si>
  <si>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</si>
  <si>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</si>
  <si>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</si>
  <si>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</si>
  <si>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</si>
  <si>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</si>
  <si>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</si>
  <si>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</si>
  <si>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</si>
  <si>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</si>
  <si>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</si>
  <si>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</si>
  <si>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</si>
  <si>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</si>
  <si>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</si>
  <si>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</si>
  <si>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</si>
  <si>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</si>
  <si>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</si>
  <si>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</si>
  <si>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</si>
  <si>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</si>
  <si>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</si>
  <si>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</si>
  <si>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</si>
  <si>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</si>
  <si>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</si>
  <si>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</si>
  <si>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</si>
  <si>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</si>
  <si>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</si>
  <si>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</si>
  <si>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</si>
  <si>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</si>
  <si>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</si>
  <si>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</si>
  <si>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</si>
  <si>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</si>
  <si>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</si>
  <si>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</si>
  <si>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</si>
  <si>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</si>
  <si>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</si>
  <si>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</si>
  <si>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</si>
  <si>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</si>
  <si>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</si>
  <si>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</si>
  <si>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</si>
  <si>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</si>
  <si>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</si>
  <si>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</si>
  <si>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</si>
  <si>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</si>
  <si>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</si>
  <si>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</si>
  <si>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</si>
  <si>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</si>
  <si>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</si>
  <si>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</si>
  <si>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</si>
  <si>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</si>
  <si>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</si>
  <si>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</si>
  <si>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</si>
  <si>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</si>
  <si>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</si>
  <si>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</si>
  <si>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</si>
  <si>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</si>
  <si>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</si>
  <si>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</si>
  <si>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</si>
  <si>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</si>
  <si>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</si>
  <si>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</si>
  <si>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</si>
  <si>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</si>
  <si>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</si>
  <si>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</si>
  <si>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</si>
  <si>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</si>
  <si>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</si>
  <si>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</si>
  <si>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</si>
  <si>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</si>
  <si>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</si>
  <si>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</si>
  <si>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</si>
  <si>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</si>
  <si>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</si>
  <si>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</si>
  <si>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</si>
  <si>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</si>
  <si>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</si>
  <si>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</si>
  <si>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</si>
  <si>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</si>
  <si>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</si>
  <si>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</si>
  <si>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</si>
  <si>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</si>
  <si>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</si>
  <si>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</si>
  <si>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</si>
  <si>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</si>
  <si>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</si>
  <si>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</si>
  <si>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</si>
  <si>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</si>
  <si>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</si>
  <si>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</si>
  <si>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</si>
  <si>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</si>
  <si>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</si>
  <si>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</si>
  <si>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</si>
  <si>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</si>
  <si>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</si>
  <si>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</si>
  <si>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</si>
  <si>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</si>
  <si>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</si>
  <si>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</si>
  <si>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</si>
  <si>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</si>
  <si>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</si>
  <si>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</si>
  <si>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</si>
  <si>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</si>
  <si>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</si>
  <si>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</si>
  <si>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</si>
  <si>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</si>
  <si>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</si>
  <si>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</si>
  <si>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</si>
  <si>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</si>
  <si>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</si>
  <si>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</si>
  <si>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</si>
  <si>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</si>
  <si>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</si>
  <si>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</si>
  <si>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</si>
  <si>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</si>
  <si>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</si>
  <si>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</si>
  <si>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</si>
  <si>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</si>
  <si>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</si>
  <si>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</si>
  <si>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</si>
  <si>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</si>
  <si>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</si>
  <si>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</si>
  <si>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</si>
  <si>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</si>
  <si>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</si>
  <si>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</si>
  <si>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</si>
  <si>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</si>
  <si>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</si>
  <si>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</si>
  <si>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</si>
  <si>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</si>
  <si>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</si>
  <si>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</si>
  <si>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</si>
  <si>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</si>
  <si>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</si>
  <si>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</si>
  <si>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</si>
  <si>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</si>
  <si>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</si>
  <si>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</si>
  <si>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</si>
  <si>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</si>
  <si>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</si>
  <si>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</si>
  <si>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</si>
  <si>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</si>
  <si>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</si>
  <si>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</si>
  <si>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</si>
  <si>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</si>
  <si>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</si>
  <si>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</si>
  <si>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</si>
  <si>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</si>
  <si>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</si>
  <si>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</si>
  <si>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</si>
  <si>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</si>
  <si>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</si>
  <si>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</si>
  <si>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</si>
  <si>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</si>
  <si>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</si>
  <si>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</si>
  <si>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</si>
  <si>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</si>
  <si>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</si>
  <si>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</si>
  <si>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</si>
  <si>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</si>
  <si>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</si>
  <si>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</si>
  <si>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</si>
  <si>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</si>
  <si>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</si>
  <si>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</si>
  <si>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</si>
  <si>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</si>
  <si>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</si>
  <si>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</si>
  <si>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</si>
  <si>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</si>
  <si>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</si>
  <si>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</si>
  <si>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</si>
  <si>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</si>
  <si>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</si>
  <si>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</si>
  <si>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</si>
  <si>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</si>
  <si>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</si>
  <si>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</si>
  <si>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</si>
  <si>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</si>
  <si>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</si>
  <si>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</si>
  <si>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</si>
  <si>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</si>
  <si>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</si>
  <si>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</si>
  <si>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</si>
  <si>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</si>
  <si>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</si>
  <si>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</si>
  <si>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</si>
  <si>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</si>
  <si>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</si>
  <si>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</si>
  <si>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</si>
  <si>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</si>
  <si>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</si>
  <si>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</si>
  <si>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</si>
  <si>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</si>
  <si>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</si>
  <si>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</si>
  <si>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</si>
  <si>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</si>
  <si>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</si>
  <si>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</si>
  <si>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</si>
  <si>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</si>
  <si>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</si>
  <si>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</si>
  <si>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</si>
  <si>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</si>
  <si>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</si>
  <si>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</si>
  <si>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</si>
  <si>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</si>
  <si>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</si>
  <si>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</si>
  <si>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</si>
  <si>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</si>
  <si>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</si>
  <si>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</si>
  <si>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</si>
  <si>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</si>
  <si>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</si>
  <si>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</si>
  <si>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</si>
  <si>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</si>
  <si>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</si>
  <si>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</si>
  <si>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</si>
  <si>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</si>
  <si>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</si>
  <si>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</si>
  <si>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</si>
  <si>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</si>
  <si>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</si>
  <si>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</si>
  <si>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</si>
  <si>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</si>
  <si>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</si>
  <si>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</si>
  <si>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</si>
  <si>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</si>
  <si>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</si>
  <si>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</si>
  <si>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</si>
  <si>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</si>
  <si>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</si>
  <si>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</si>
  <si>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</si>
  <si>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</si>
  <si>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</si>
  <si>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</si>
  <si>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</si>
  <si>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</si>
  <si>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</si>
  <si>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</si>
  <si>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</si>
  <si>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</si>
  <si>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</si>
  <si>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</si>
  <si>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</si>
  <si>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</si>
  <si>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</si>
  <si>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</si>
  <si>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</si>
  <si>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</si>
  <si>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</si>
  <si>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</si>
  <si>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</si>
  <si>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</si>
  <si>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</si>
  <si>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</si>
  <si>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</si>
  <si>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</si>
  <si>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</si>
  <si>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</si>
  <si>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</si>
  <si>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</si>
  <si>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</si>
  <si>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</si>
  <si>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</si>
  <si>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</si>
  <si>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</si>
  <si>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</si>
  <si>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</si>
  <si>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</si>
  <si>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</si>
  <si>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</si>
  <si>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</si>
  <si>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</si>
  <si>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</si>
  <si>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</si>
  <si>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</si>
  <si>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</si>
  <si>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</si>
  <si>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</si>
  <si>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</si>
  <si>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</si>
  <si>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</si>
  <si>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</si>
  <si>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</si>
  <si>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</si>
  <si>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</si>
  <si>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</si>
  <si>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</si>
  <si>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</si>
  <si>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</si>
  <si>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</si>
  <si>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</si>
  <si>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</si>
  <si>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</si>
  <si>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</si>
  <si>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</si>
  <si>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</si>
  <si>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</si>
  <si>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</si>
  <si>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</si>
  <si>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</si>
  <si>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</si>
  <si>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</si>
  <si>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</si>
  <si>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</si>
  <si>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</si>
  <si>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</si>
  <si>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</si>
  <si>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</si>
  <si>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</si>
  <si>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</si>
  <si>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</si>
  <si>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</si>
  <si>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</si>
  <si>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</si>
  <si>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</si>
  <si>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</si>
  <si>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</si>
  <si>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</si>
  <si>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</si>
  <si>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</si>
  <si>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</si>
  <si>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</si>
  <si>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</si>
  <si>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</si>
  <si>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</si>
  <si>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</si>
  <si>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</si>
  <si>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</si>
  <si>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</si>
  <si>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</si>
  <si>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</si>
  <si>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</si>
  <si>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</si>
  <si>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</si>
  <si>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</si>
  <si>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</si>
  <si>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</si>
  <si>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</si>
  <si>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</si>
  <si>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</si>
  <si>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</si>
  <si>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</si>
  <si>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</si>
  <si>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</si>
  <si>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</si>
  <si>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</si>
  <si>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</si>
  <si>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</si>
  <si>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</si>
  <si>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</si>
  <si>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</si>
  <si>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</si>
  <si>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</si>
  <si>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</si>
  <si>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</si>
  <si>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</si>
  <si>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</si>
  <si>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</si>
  <si>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</si>
  <si>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</si>
  <si>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</si>
  <si>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</si>
  <si>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</si>
  <si>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</si>
  <si>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</si>
  <si>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</si>
  <si>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</si>
  <si>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</si>
  <si>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</si>
  <si>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</si>
  <si>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</si>
  <si>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</si>
  <si>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</si>
  <si>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</si>
  <si>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</si>
  <si>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</si>
  <si>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</si>
  <si>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</si>
  <si>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</si>
  <si>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</si>
  <si>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</si>
  <si>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</si>
  <si>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</si>
  <si>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</si>
  <si>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</si>
  <si>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</si>
  <si>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</si>
  <si>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</si>
  <si>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</si>
  <si>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</si>
  <si>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</si>
  <si>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</si>
  <si>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</si>
  <si>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</si>
  <si>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</si>
  <si>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</si>
  <si>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</si>
  <si>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</si>
  <si>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</si>
  <si>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</si>
  <si>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</si>
  <si>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</si>
  <si>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</si>
  <si>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</si>
  <si>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</si>
  <si>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</si>
  <si>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</si>
  <si>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</si>
  <si>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</si>
  <si>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</si>
  <si>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</si>
  <si>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</si>
  <si>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</si>
  <si>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</si>
  <si>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</si>
  <si>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</si>
  <si>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</si>
  <si>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</si>
  <si>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</si>
  <si>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</si>
  <si>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</si>
  <si>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</si>
  <si>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</si>
  <si>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</si>
  <si>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</si>
  <si>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</si>
  <si>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</si>
  <si>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</si>
  <si>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</si>
  <si>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</si>
  <si>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</si>
  <si>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</si>
  <si>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</si>
  <si>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</si>
  <si>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</si>
  <si>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</si>
  <si>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</si>
  <si>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</si>
  <si>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</si>
  <si>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</si>
  <si>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</si>
  <si>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</si>
  <si>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</si>
  <si>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</si>
  <si>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</si>
  <si>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</si>
  <si>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</si>
  <si>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</si>
  <si>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</si>
  <si>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</si>
  <si>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</si>
  <si>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</si>
  <si>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</si>
  <si>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</si>
  <si>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</si>
  <si>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</si>
  <si>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</si>
  <si>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</si>
  <si>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</si>
  <si>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</si>
  <si>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</si>
  <si>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</si>
  <si>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</si>
  <si>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</si>
  <si>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</si>
  <si>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</si>
  <si>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</si>
  <si>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</si>
  <si>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</si>
  <si>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</si>
  <si>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</si>
  <si>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</si>
  <si>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</si>
  <si>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</si>
  <si>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</si>
  <si>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</si>
  <si>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</si>
  <si>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</si>
  <si>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</si>
  <si>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</si>
  <si>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</si>
  <si>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</si>
  <si>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</si>
  <si>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</si>
  <si>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</si>
  <si>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</si>
  <si>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</si>
  <si>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</si>
  <si>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</si>
  <si>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</si>
  <si>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</si>
  <si>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</si>
  <si>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</si>
  <si>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</si>
  <si>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</si>
  <si>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</si>
  <si>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</si>
  <si>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</si>
  <si>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</si>
  <si>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</si>
  <si>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</si>
  <si>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</si>
  <si>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</si>
  <si>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</si>
  <si>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</si>
  <si>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</si>
  <si>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</si>
  <si>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</si>
  <si>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</si>
  <si>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</si>
  <si>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</si>
  <si>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</si>
  <si>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</si>
  <si>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</si>
  <si>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</si>
  <si>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</si>
  <si>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</si>
  <si>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</si>
  <si>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</si>
  <si>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</si>
  <si>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</si>
  <si>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</si>
  <si>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</si>
  <si>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</si>
  <si>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</si>
  <si>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</si>
  <si>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</si>
  <si>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</si>
  <si>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</si>
  <si>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</si>
  <si>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</si>
  <si>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</si>
  <si>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</si>
  <si>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</si>
  <si>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</si>
  <si>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</si>
  <si>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</si>
  <si>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</si>
  <si>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</si>
  <si>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</si>
  <si>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</si>
  <si>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</si>
  <si>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</si>
  <si>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</si>
  <si>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</si>
  <si>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</si>
  <si>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</si>
  <si>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</si>
  <si>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</si>
  <si>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</si>
  <si>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</si>
  <si>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</si>
  <si>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</si>
  <si>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</si>
  <si>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</si>
  <si>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</si>
  <si>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</si>
  <si>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</si>
  <si>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</si>
  <si>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</si>
  <si>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</si>
  <si>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</si>
  <si>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</si>
  <si>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</si>
  <si>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</si>
  <si>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</si>
  <si>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</si>
  <si>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</si>
  <si>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</si>
  <si>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</si>
  <si>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</si>
  <si>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</si>
  <si>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</si>
  <si>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</si>
  <si>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</si>
  <si>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</si>
  <si>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</si>
  <si>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</si>
  <si>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</si>
  <si>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</si>
  <si>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</si>
  <si>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</si>
  <si>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</si>
  <si>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</si>
  <si>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</si>
  <si>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</si>
  <si>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</si>
  <si>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</si>
  <si>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</si>
  <si>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</si>
  <si>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</si>
  <si>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</si>
  <si>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</si>
  <si>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</si>
  <si>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</si>
  <si>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</si>
  <si>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</si>
  <si>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</si>
  <si>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</si>
  <si>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</si>
  <si>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</si>
  <si>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</si>
  <si>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</si>
  <si>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</si>
  <si>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</si>
  <si>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</si>
  <si>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</si>
  <si>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</si>
  <si>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</si>
  <si>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</si>
  <si>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</si>
  <si>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</si>
  <si>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</si>
  <si>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</si>
  <si>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</si>
  <si>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</si>
  <si>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</si>
  <si>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</si>
  <si>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</si>
  <si>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</si>
  <si>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</si>
  <si>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</si>
  <si>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</si>
  <si>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</si>
  <si>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</si>
  <si>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</si>
  <si>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</si>
  <si>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</si>
  <si>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</si>
  <si>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</si>
  <si>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</si>
  <si>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</si>
  <si>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</si>
  <si>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</si>
  <si>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</si>
  <si>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</si>
  <si>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</si>
  <si>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</si>
  <si>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</si>
  <si>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</si>
  <si>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</si>
  <si>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</si>
  <si>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</si>
  <si>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</si>
  <si>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</si>
  <si>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</si>
  <si>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</si>
  <si>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</si>
  <si>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</si>
  <si>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</si>
  <si>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</si>
  <si>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</si>
  <si>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</si>
  <si>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</si>
  <si>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</si>
  <si>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</si>
  <si>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</si>
  <si>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</si>
  <si>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</si>
  <si>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</si>
  <si>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</si>
  <si>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</si>
  <si>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</si>
  <si>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</si>
  <si>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</si>
  <si>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</si>
  <si>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</si>
  <si>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</si>
  <si>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</si>
  <si>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</si>
  <si>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 GIMNAZIJA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</si>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</sst>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
      <c r="A2" s="6">
        <v>151</v>
      </c>
      <c r="B2" s="7">
        <v>1</v>
      </c>
      <c r="C2" s="7">
        <f>'PR-RAS'!D6</f>
        <v>1941156.07</v>
      </c>
      <c r="D2" s="7">
        <f>'PR-RAS'!E6</f>
        <v>2219584.6500000004</v>
      </c>
      <c r="E2" s="7">
        <v>0</v>
      </c>
      <c r="F2" s="7">
        <v>0</v>
      </c>
      <c r="G2" s="8">
        <f t="shared" ref="G2:G274" si="0">(B2/1000)*(C2*1+D2*2)</f>
        <v>6380.3253700000014</v>
      </c>
      <c r="H2" s="8">
        <f t="shared" ref="H2:H274" si="1">ABS(C2-ROUND(C2,0))+ABS(D2-ROUND(D2,0))</f>
        <v>0.41999999969266355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1795728.92</v>
      </c>
      <c r="D45" s="2">
        <f>'PR-RAS'!E49</f>
        <v>1917025.53</v>
      </c>
      <c r="E45" s="2">
        <v>0</v>
      </c>
      <c r="F45" s="2">
        <v>0</v>
      </c>
      <c r="G45" s="3">
        <f t="shared" si="0"/>
        <v>247710.31912</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1795728.92</v>
      </c>
      <c r="D64" s="2">
        <f>'PR-RAS'!E68</f>
        <v>1916382.37</v>
      </c>
      <c r="E64" s="2">
        <v>0</v>
      </c>
      <c r="F64" s="2">
        <v>0</v>
      </c>
      <c r="G64" s="3">
        <f t="shared" si="0"/>
        <v>354595.10058000003</v>
      </c>
      <c r="H64" s="3">
        <f t="shared" si="1"/>
        <v>0.45000000018626451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1794931.92</v>
      </c>
      <c r="D65" s="2">
        <f>'PR-RAS'!E69</f>
        <v>1915632.37</v>
      </c>
      <c r="E65" s="2">
        <v>0</v>
      </c>
      <c r="F65" s="2">
        <v>0</v>
      </c>
      <c r="G65" s="3">
        <f t="shared" si="0"/>
        <v>360076.58624000003</v>
      </c>
      <c r="H65" s="3">
        <f t="shared" si="1"/>
        <v>0.45000000018626451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643.16000000000008</v>
      </c>
      <c r="E73" s="2">
        <v>0</v>
      </c>
      <c r="F73" s="2">
        <v>0</v>
      </c>
      <c r="G73" s="3">
        <f t="shared" si="0"/>
        <v>92.615040000000008</v>
      </c>
      <c r="H73" s="3">
        <f t="shared" si="1"/>
        <v>0.16000000000008185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96.47</v>
      </c>
      <c r="E74" s="2">
        <v>0</v>
      </c>
      <c r="F74" s="2">
        <v>0</v>
      </c>
      <c r="G74" s="3">
        <f t="shared" si="0"/>
        <v>14.084619999999999</v>
      </c>
      <c r="H74" s="3">
        <f t="shared" si="1"/>
        <v>0.46999999999999886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546.69000000000005</v>
      </c>
      <c r="E76" s="2">
        <v>0</v>
      </c>
      <c r="F76" s="2">
        <v>0</v>
      </c>
      <c r="G76" s="3">
        <f t="shared" si="0"/>
        <v>82.003500000000003</v>
      </c>
      <c r="H76" s="3">
        <f t="shared" si="1"/>
        <v>0.30999999999994543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0.09</v>
      </c>
      <c r="D78" s="2">
        <f>'PR-RAS'!E82</f>
        <v>0.12</v>
      </c>
      <c r="E78" s="2">
        <v>0</v>
      </c>
      <c r="F78" s="2">
        <v>0</v>
      </c>
      <c r="G78" s="3">
        <f t="shared" si="0"/>
        <v>2.5409999999999995E-2</v>
      </c>
      <c r="H78" s="3">
        <f t="shared" si="1"/>
        <v>0.21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0.09</v>
      </c>
      <c r="D79" s="2">
        <f>'PR-RAS'!E83</f>
        <v>0.12</v>
      </c>
      <c r="E79" s="2">
        <v>0</v>
      </c>
      <c r="F79" s="2">
        <v>0</v>
      </c>
      <c r="G79" s="3">
        <f t="shared" si="0"/>
        <v>2.5739999999999996E-2</v>
      </c>
      <c r="H79" s="3">
        <f t="shared" si="1"/>
        <v>0.21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0.09</v>
      </c>
      <c r="D81" s="2">
        <f>'PR-RAS'!E85</f>
        <v>0.12</v>
      </c>
      <c r="E81" s="2">
        <v>0</v>
      </c>
      <c r="F81" s="2">
        <v>0</v>
      </c>
      <c r="G81" s="3">
        <f t="shared" si="0"/>
        <v>2.6399999999999996E-2</v>
      </c>
      <c r="H81" s="3">
        <f t="shared" si="1"/>
        <v>0.21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15405</v>
      </c>
      <c r="D102" s="2">
        <f>'PR-RAS'!E106</f>
        <v>20041.8</v>
      </c>
      <c r="E102" s="2">
        <v>0</v>
      </c>
      <c r="F102" s="2">
        <v>0</v>
      </c>
      <c r="G102" s="3">
        <f t="shared" si="0"/>
        <v>5604.3486000000003</v>
      </c>
      <c r="H102" s="3">
        <f t="shared" si="1"/>
        <v>0.2000000000007276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15405</v>
      </c>
      <c r="D108" s="2">
        <f>'PR-RAS'!E112</f>
        <v>20041.8</v>
      </c>
      <c r="E108" s="2">
        <v>0</v>
      </c>
      <c r="F108" s="2">
        <v>0</v>
      </c>
      <c r="G108" s="3">
        <f t="shared" si="0"/>
        <v>5937.2802000000001</v>
      </c>
      <c r="H108" s="3">
        <f t="shared" si="1"/>
        <v>0.2000000000007276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15405</v>
      </c>
      <c r="D113" s="2">
        <f>'PR-RAS'!E117</f>
        <v>20041.8</v>
      </c>
      <c r="E113" s="2">
        <v>0</v>
      </c>
      <c r="F113" s="2">
        <v>0</v>
      </c>
      <c r="G113" s="3">
        <f t="shared" si="0"/>
        <v>6214.7232000000004</v>
      </c>
      <c r="H113" s="3">
        <f t="shared" si="1"/>
        <v>0.2000000000007276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14970</v>
      </c>
      <c r="D121" s="2">
        <f>'PR-RAS'!E125</f>
        <v>15840</v>
      </c>
      <c r="E121" s="2">
        <v>0</v>
      </c>
      <c r="F121" s="2">
        <v>0</v>
      </c>
      <c r="G121" s="3">
        <f t="shared" si="0"/>
        <v>5598</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14970</v>
      </c>
      <c r="D125" s="2">
        <f>'PR-RAS'!E129</f>
        <v>15840</v>
      </c>
      <c r="E125" s="2">
        <v>0</v>
      </c>
      <c r="F125" s="2">
        <v>0</v>
      </c>
      <c r="G125" s="3">
        <f t="shared" si="0"/>
        <v>5784.6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14970</v>
      </c>
      <c r="D126" s="2">
        <f>'PR-RAS'!E130</f>
        <v>15840</v>
      </c>
      <c r="E126" s="2">
        <v>0</v>
      </c>
      <c r="F126" s="2">
        <v>0</v>
      </c>
      <c r="G126" s="3">
        <f t="shared" si="0"/>
        <v>5831.25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115052.06</v>
      </c>
      <c r="D130" s="2">
        <f>'PR-RAS'!E134</f>
        <v>266677.2</v>
      </c>
      <c r="E130" s="2">
        <v>0</v>
      </c>
      <c r="F130" s="2">
        <v>0</v>
      </c>
      <c r="G130" s="3">
        <f t="shared" si="0"/>
        <v>83644.433340000003</v>
      </c>
      <c r="H130" s="3">
        <f t="shared" si="1"/>
        <v>0.26000000000931323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115052.06</v>
      </c>
      <c r="D131" s="2">
        <f>'PR-RAS'!E135</f>
        <v>266677.2</v>
      </c>
      <c r="E131" s="2">
        <v>0</v>
      </c>
      <c r="F131" s="2">
        <v>0</v>
      </c>
      <c r="G131" s="3">
        <f t="shared" si="0"/>
        <v>84292.839800000002</v>
      </c>
      <c r="H131" s="3">
        <f t="shared" si="1"/>
        <v>0.26000000000931323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115052.06</v>
      </c>
      <c r="D132" s="2">
        <f>'PR-RAS'!E136</f>
        <v>264877.2</v>
      </c>
      <c r="E132" s="2">
        <v>0</v>
      </c>
      <c r="F132" s="2">
        <v>0</v>
      </c>
      <c r="G132" s="3">
        <f t="shared" si="0"/>
        <v>84469.646259999994</v>
      </c>
      <c r="H132" s="3">
        <f t="shared" si="1"/>
        <v>0.26000000000931323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1800</v>
      </c>
      <c r="E133" s="2">
        <v>0</v>
      </c>
      <c r="F133" s="2">
        <v>0</v>
      </c>
      <c r="G133" s="3">
        <f t="shared" si="0"/>
        <v>475.20000000000005</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1946991.1900000002</v>
      </c>
      <c r="D148" s="2">
        <f>'PR-RAS'!E152</f>
        <v>2371965.2199999997</v>
      </c>
      <c r="E148" s="2">
        <v>0</v>
      </c>
      <c r="F148" s="2">
        <v>0</v>
      </c>
      <c r="G148" s="3">
        <f t="shared" si="0"/>
        <v>983565.47960999992</v>
      </c>
      <c r="H148" s="3">
        <f t="shared" si="1"/>
        <v>0.40999999991618097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1781339.4100000001</v>
      </c>
      <c r="D149" s="2">
        <f>'PR-RAS'!E153</f>
        <v>2068157.03</v>
      </c>
      <c r="E149" s="2">
        <v>0</v>
      </c>
      <c r="F149" s="2">
        <v>0</v>
      </c>
      <c r="G149" s="3">
        <f t="shared" si="0"/>
        <v>875812.71356000006</v>
      </c>
      <c r="H149" s="3">
        <f t="shared" si="1"/>
        <v>0.44000000017695129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1478547.61</v>
      </c>
      <c r="D150" s="2">
        <f>'PR-RAS'!E154</f>
        <v>1720190.97</v>
      </c>
      <c r="E150" s="2">
        <v>0</v>
      </c>
      <c r="F150" s="2">
        <v>0</v>
      </c>
      <c r="G150" s="3">
        <f t="shared" si="0"/>
        <v>732920.50294999999</v>
      </c>
      <c r="H150" s="3">
        <f t="shared" si="1"/>
        <v>0.41999999992549419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1478547.61</v>
      </c>
      <c r="D151" s="2">
        <f>'PR-RAS'!E155</f>
        <v>1720190.97</v>
      </c>
      <c r="E151" s="2">
        <v>0</v>
      </c>
      <c r="F151" s="2">
        <v>0</v>
      </c>
      <c r="G151" s="3">
        <f t="shared" si="0"/>
        <v>737839.4325</v>
      </c>
      <c r="H151" s="3">
        <f t="shared" si="1"/>
        <v>0.41999999992549419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58881.440000000002</v>
      </c>
      <c r="D155" s="2">
        <f>'PR-RAS'!E159</f>
        <v>64517.54</v>
      </c>
      <c r="E155" s="2">
        <v>0</v>
      </c>
      <c r="F155" s="2">
        <v>0</v>
      </c>
      <c r="G155" s="3">
        <f t="shared" si="0"/>
        <v>28939.144080000002</v>
      </c>
      <c r="H155" s="3">
        <f t="shared" si="1"/>
        <v>0.90000000000145519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243910.36</v>
      </c>
      <c r="D156" s="2">
        <f>'PR-RAS'!E160</f>
        <v>283448.52</v>
      </c>
      <c r="E156" s="2">
        <v>0</v>
      </c>
      <c r="F156" s="2">
        <v>0</v>
      </c>
      <c r="G156" s="3">
        <f t="shared" si="0"/>
        <v>125675.147</v>
      </c>
      <c r="H156" s="3">
        <f t="shared" si="1"/>
        <v>0.83999999996740371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243910.36</v>
      </c>
      <c r="D158" s="2">
        <f>'PR-RAS'!E162</f>
        <v>283448.52</v>
      </c>
      <c r="E158" s="2">
        <v>0</v>
      </c>
      <c r="F158" s="2">
        <v>0</v>
      </c>
      <c r="G158" s="3">
        <f t="shared" si="0"/>
        <v>127296.76180000001</v>
      </c>
      <c r="H158" s="3">
        <f t="shared" si="1"/>
        <v>0.83999999996740371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162451.26999999999</v>
      </c>
      <c r="D160" s="2">
        <f>'PR-RAS'!E164</f>
        <v>192282.7</v>
      </c>
      <c r="E160" s="2">
        <v>0</v>
      </c>
      <c r="F160" s="2">
        <v>0</v>
      </c>
      <c r="G160" s="3">
        <f t="shared" si="0"/>
        <v>86975.650530000014</v>
      </c>
      <c r="H160" s="3">
        <f t="shared" si="1"/>
        <v>0.56999999997788109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45243.009999999995</v>
      </c>
      <c r="D161" s="2">
        <f>'PR-RAS'!E165</f>
        <v>49562.09</v>
      </c>
      <c r="E161" s="2">
        <v>0</v>
      </c>
      <c r="F161" s="2">
        <v>0</v>
      </c>
      <c r="G161" s="3">
        <f t="shared" si="0"/>
        <v>23098.750400000001</v>
      </c>
      <c r="H161" s="3">
        <f t="shared" si="1"/>
        <v>9.9999999991268851E-2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21698.5</v>
      </c>
      <c r="D162" s="2">
        <f>'PR-RAS'!E166</f>
        <v>24521.83</v>
      </c>
      <c r="E162" s="2">
        <v>0</v>
      </c>
      <c r="F162" s="2">
        <v>0</v>
      </c>
      <c r="G162" s="3">
        <f t="shared" si="0"/>
        <v>11389.48776</v>
      </c>
      <c r="H162" s="3">
        <f t="shared" si="1"/>
        <v>0.66999999999825377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22988.51</v>
      </c>
      <c r="D163" s="2">
        <f>'PR-RAS'!E167</f>
        <v>23945.26</v>
      </c>
      <c r="E163" s="2">
        <v>0</v>
      </c>
      <c r="F163" s="2">
        <v>0</v>
      </c>
      <c r="G163" s="3">
        <f t="shared" si="0"/>
        <v>11482.40286</v>
      </c>
      <c r="H163" s="3">
        <f t="shared" si="1"/>
        <v>0.75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556</v>
      </c>
      <c r="D164" s="2">
        <f>'PR-RAS'!E168</f>
        <v>1095</v>
      </c>
      <c r="E164" s="2">
        <v>0</v>
      </c>
      <c r="F164" s="2">
        <v>0</v>
      </c>
      <c r="G164" s="3">
        <f t="shared" si="0"/>
        <v>447.59800000000001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31607.19</v>
      </c>
      <c r="D166" s="2">
        <f>'PR-RAS'!E170</f>
        <v>39560.17</v>
      </c>
      <c r="E166" s="2">
        <v>0</v>
      </c>
      <c r="F166" s="2">
        <v>0</v>
      </c>
      <c r="G166" s="3">
        <f t="shared" si="0"/>
        <v>18270.042450000001</v>
      </c>
      <c r="H166" s="3">
        <f t="shared" si="1"/>
        <v>0.3599999999969441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13792.98</v>
      </c>
      <c r="D167" s="2">
        <f>'PR-RAS'!E171</f>
        <v>14373.68</v>
      </c>
      <c r="E167" s="2">
        <v>0</v>
      </c>
      <c r="F167" s="2">
        <v>0</v>
      </c>
      <c r="G167" s="3">
        <f t="shared" si="0"/>
        <v>7061.6964399999997</v>
      </c>
      <c r="H167" s="3">
        <f t="shared" si="1"/>
        <v>0.34000000000014552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13876.52</v>
      </c>
      <c r="D169" s="2">
        <f>'PR-RAS'!E173</f>
        <v>19156.64</v>
      </c>
      <c r="E169" s="2">
        <v>0</v>
      </c>
      <c r="F169" s="2">
        <v>0</v>
      </c>
      <c r="G169" s="3">
        <f t="shared" si="0"/>
        <v>8767.8864000000012</v>
      </c>
      <c r="H169" s="3">
        <f t="shared" si="1"/>
        <v>0.84000000000014552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1965.93</v>
      </c>
      <c r="D170" s="2">
        <f>'PR-RAS'!E174</f>
        <v>2375.7399999999998</v>
      </c>
      <c r="E170" s="2">
        <v>0</v>
      </c>
      <c r="F170" s="2">
        <v>0</v>
      </c>
      <c r="G170" s="3">
        <f t="shared" si="0"/>
        <v>1135.2422900000001</v>
      </c>
      <c r="H170" s="3">
        <f t="shared" si="1"/>
        <v>0.33000000000015461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1249.8499999999999</v>
      </c>
      <c r="D171" s="2">
        <f>'PR-RAS'!E175</f>
        <v>3496.61</v>
      </c>
      <c r="E171" s="2">
        <v>0</v>
      </c>
      <c r="F171" s="2">
        <v>0</v>
      </c>
      <c r="G171" s="3">
        <f t="shared" si="0"/>
        <v>1401.3219000000001</v>
      </c>
      <c r="H171" s="3">
        <f t="shared" si="1"/>
        <v>0.53999999999996362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721.91</v>
      </c>
      <c r="D173" s="2">
        <f>'PR-RAS'!E177</f>
        <v>157.5</v>
      </c>
      <c r="E173" s="2">
        <v>0</v>
      </c>
      <c r="F173" s="2">
        <v>0</v>
      </c>
      <c r="G173" s="3">
        <f t="shared" si="0"/>
        <v>178.34851999999995</v>
      </c>
      <c r="H173" s="3">
        <f t="shared" si="1"/>
        <v>0.59000000000003183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60358.83</v>
      </c>
      <c r="D174" s="2">
        <f>'PR-RAS'!E178</f>
        <v>66419.960000000006</v>
      </c>
      <c r="E174" s="2">
        <v>0</v>
      </c>
      <c r="F174" s="2">
        <v>0</v>
      </c>
      <c r="G174" s="3">
        <f t="shared" si="0"/>
        <v>33423.383750000001</v>
      </c>
      <c r="H174" s="3">
        <f t="shared" si="1"/>
        <v>0.20999999999185093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1920.09</v>
      </c>
      <c r="D175" s="2">
        <f>'PR-RAS'!E179</f>
        <v>1924.03</v>
      </c>
      <c r="E175" s="2">
        <v>0</v>
      </c>
      <c r="F175" s="2">
        <v>0</v>
      </c>
      <c r="G175" s="3">
        <f t="shared" si="0"/>
        <v>1003.6580999999999</v>
      </c>
      <c r="H175" s="3">
        <f t="shared" si="1"/>
        <v>0.11999999999989086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27562.400000000001</v>
      </c>
      <c r="D176" s="2">
        <f>'PR-RAS'!E180</f>
        <v>15320.62</v>
      </c>
      <c r="E176" s="2">
        <v>0</v>
      </c>
      <c r="F176" s="2">
        <v>0</v>
      </c>
      <c r="G176" s="3">
        <f t="shared" si="0"/>
        <v>10185.636999999999</v>
      </c>
      <c r="H176" s="3">
        <f t="shared" si="1"/>
        <v>0.78000000000065484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846</v>
      </c>
      <c r="D177" s="2">
        <f>'PR-RAS'!E181</f>
        <v>0</v>
      </c>
      <c r="E177" s="2">
        <v>0</v>
      </c>
      <c r="F177" s="2">
        <v>0</v>
      </c>
      <c r="G177" s="3">
        <f t="shared" si="0"/>
        <v>148.89599999999999</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6899.67</v>
      </c>
      <c r="D178" s="2">
        <f>'PR-RAS'!E182</f>
        <v>7627.97</v>
      </c>
      <c r="E178" s="2">
        <v>0</v>
      </c>
      <c r="F178" s="2">
        <v>0</v>
      </c>
      <c r="G178" s="3">
        <f t="shared" si="0"/>
        <v>3921.54297</v>
      </c>
      <c r="H178" s="3">
        <f t="shared" si="1"/>
        <v>0.35999999999967258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3185.4</v>
      </c>
      <c r="D180" s="2">
        <f>'PR-RAS'!E184</f>
        <v>3200</v>
      </c>
      <c r="E180" s="2">
        <v>0</v>
      </c>
      <c r="F180" s="2">
        <v>0</v>
      </c>
      <c r="G180" s="3">
        <f t="shared" si="0"/>
        <v>1715.7865999999999</v>
      </c>
      <c r="H180" s="3">
        <f t="shared" si="1"/>
        <v>0.40000000000009095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704.48</v>
      </c>
      <c r="D181" s="2">
        <f>'PR-RAS'!E185</f>
        <v>3475.15</v>
      </c>
      <c r="E181" s="2">
        <v>0</v>
      </c>
      <c r="F181" s="2">
        <v>0</v>
      </c>
      <c r="G181" s="3">
        <f t="shared" si="0"/>
        <v>1377.8604</v>
      </c>
      <c r="H181" s="3">
        <f t="shared" si="1"/>
        <v>0.63000000000010914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3643.88</v>
      </c>
      <c r="D182" s="2">
        <f>'PR-RAS'!E186</f>
        <v>9612.39</v>
      </c>
      <c r="E182" s="2">
        <v>0</v>
      </c>
      <c r="F182" s="2">
        <v>0</v>
      </c>
      <c r="G182" s="3">
        <f t="shared" si="0"/>
        <v>4139.2274600000001</v>
      </c>
      <c r="H182" s="3">
        <f t="shared" si="1"/>
        <v>0.50999999999930878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15596.91</v>
      </c>
      <c r="D183" s="2">
        <f>'PR-RAS'!E187</f>
        <v>25259.8</v>
      </c>
      <c r="E183" s="2">
        <v>0</v>
      </c>
      <c r="F183" s="2">
        <v>0</v>
      </c>
      <c r="G183" s="3">
        <f t="shared" si="0"/>
        <v>12033.204819999999</v>
      </c>
      <c r="H183" s="3">
        <f t="shared" si="1"/>
        <v>0.29000000000087311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25242.239999999998</v>
      </c>
      <c r="D190" s="2">
        <f>'PR-RAS'!E194</f>
        <v>36740.480000000003</v>
      </c>
      <c r="E190" s="2">
        <v>0</v>
      </c>
      <c r="F190" s="2">
        <v>0</v>
      </c>
      <c r="G190" s="3">
        <f t="shared" si="0"/>
        <v>18658.684800000003</v>
      </c>
      <c r="H190" s="3">
        <f t="shared" si="1"/>
        <v>0.72000000000116415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550</v>
      </c>
      <c r="D191" s="2">
        <f>'PR-RAS'!E195</f>
        <v>1050</v>
      </c>
      <c r="E191" s="2">
        <v>0</v>
      </c>
      <c r="F191" s="2">
        <v>0</v>
      </c>
      <c r="G191" s="3">
        <f t="shared" si="0"/>
        <v>503.5</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1393.76</v>
      </c>
      <c r="D192" s="2">
        <f>'PR-RAS'!E196</f>
        <v>1368</v>
      </c>
      <c r="E192" s="2">
        <v>0</v>
      </c>
      <c r="F192" s="2">
        <v>0</v>
      </c>
      <c r="G192" s="3">
        <f t="shared" si="0"/>
        <v>788.78416000000004</v>
      </c>
      <c r="H192" s="3">
        <f t="shared" si="1"/>
        <v>0.24000000000000909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179</v>
      </c>
      <c r="D194" s="2">
        <f>'PR-RAS'!E198</f>
        <v>40</v>
      </c>
      <c r="E194" s="2">
        <v>0</v>
      </c>
      <c r="F194" s="2">
        <v>0</v>
      </c>
      <c r="G194" s="3">
        <f t="shared" si="0"/>
        <v>49.987000000000002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4009.18</v>
      </c>
      <c r="D195" s="2">
        <f>'PR-RAS'!E199</f>
        <v>5338.83</v>
      </c>
      <c r="E195" s="2">
        <v>0</v>
      </c>
      <c r="F195" s="2">
        <v>0</v>
      </c>
      <c r="G195" s="3">
        <f t="shared" si="0"/>
        <v>2849.2469599999999</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19110.3</v>
      </c>
      <c r="D197" s="2">
        <f>'PR-RAS'!E201</f>
        <v>28943.65</v>
      </c>
      <c r="E197" s="2">
        <v>0</v>
      </c>
      <c r="F197" s="2">
        <v>0</v>
      </c>
      <c r="G197" s="3">
        <f t="shared" si="0"/>
        <v>15091.529600000002</v>
      </c>
      <c r="H197" s="3">
        <f t="shared" si="1"/>
        <v>0.64999999999781721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1254.6400000000001</v>
      </c>
      <c r="D198" s="2">
        <f>'PR-RAS'!E202</f>
        <v>1468.3600000000001</v>
      </c>
      <c r="E198" s="2">
        <v>0</v>
      </c>
      <c r="F198" s="2">
        <v>0</v>
      </c>
      <c r="G198" s="3">
        <f t="shared" si="0"/>
        <v>825.69792000000018</v>
      </c>
      <c r="H198" s="3">
        <f t="shared" si="1"/>
        <v>0.72000000000002728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1254.6400000000001</v>
      </c>
      <c r="D212" s="2">
        <f>'PR-RAS'!E216</f>
        <v>1468.3600000000001</v>
      </c>
      <c r="E212" s="2">
        <v>0</v>
      </c>
      <c r="F212" s="2">
        <v>0</v>
      </c>
      <c r="G212" s="3">
        <f t="shared" si="0"/>
        <v>884.37696000000005</v>
      </c>
      <c r="H212" s="3">
        <f t="shared" si="1"/>
        <v>0.72000000000002728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1143.5</v>
      </c>
      <c r="D213" s="2">
        <f>'PR-RAS'!E217</f>
        <v>1419.92</v>
      </c>
      <c r="E213" s="2">
        <v>0</v>
      </c>
      <c r="F213" s="2">
        <v>0</v>
      </c>
      <c r="G213" s="3">
        <f t="shared" si="0"/>
        <v>844.46807999999999</v>
      </c>
      <c r="H213" s="3">
        <f t="shared" si="1"/>
        <v>0.57999999999992724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111.14</v>
      </c>
      <c r="D215" s="2">
        <f>'PR-RAS'!E219</f>
        <v>48.44</v>
      </c>
      <c r="E215" s="2">
        <v>0</v>
      </c>
      <c r="F215" s="2">
        <v>0</v>
      </c>
      <c r="G215" s="3">
        <f t="shared" si="0"/>
        <v>44.516279999999995</v>
      </c>
      <c r="H215" s="3">
        <f t="shared" si="1"/>
        <v>0.57999999999999829</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108200</v>
      </c>
      <c r="E258" s="2">
        <v>0</v>
      </c>
      <c r="F258" s="2">
        <v>0</v>
      </c>
      <c r="G258" s="3">
        <f t="shared" si="0"/>
        <v>55614.8</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108200</v>
      </c>
      <c r="E265" s="2">
        <v>0</v>
      </c>
      <c r="F265" s="2">
        <v>0</v>
      </c>
      <c r="G265" s="3">
        <f t="shared" si="0"/>
        <v>57129.600000000006</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108200</v>
      </c>
      <c r="E266" s="2">
        <v>0</v>
      </c>
      <c r="F266" s="2">
        <v>0</v>
      </c>
      <c r="G266" s="3">
        <f t="shared" si="0"/>
        <v>57346</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1945.87</v>
      </c>
      <c r="D269" s="2">
        <f>'PR-RAS'!E273</f>
        <v>1857.13</v>
      </c>
      <c r="E269" s="2">
        <v>0</v>
      </c>
      <c r="F269" s="2">
        <v>0</v>
      </c>
      <c r="G269" s="3">
        <f t="shared" si="0"/>
        <v>1516.9148400000001</v>
      </c>
      <c r="H269" s="3">
        <f t="shared" si="1"/>
        <v>0.26000000000021828</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1945.87</v>
      </c>
      <c r="D270" s="2">
        <f>'PR-RAS'!E274</f>
        <v>1857.13</v>
      </c>
      <c r="E270" s="2">
        <v>0</v>
      </c>
      <c r="F270" s="2">
        <v>0</v>
      </c>
      <c r="G270" s="3">
        <f t="shared" si="0"/>
        <v>1522.5749700000001</v>
      </c>
      <c r="H270" s="3">
        <f t="shared" si="1"/>
        <v>0.26000000000021828</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1945.87</v>
      </c>
      <c r="D272" s="2">
        <f>'PR-RAS'!E276</f>
        <v>1857.13</v>
      </c>
      <c r="E272" s="2">
        <v>0</v>
      </c>
      <c r="F272" s="2">
        <v>0</v>
      </c>
      <c r="G272" s="3">
        <f t="shared" si="0"/>
        <v>1533.8952300000001</v>
      </c>
      <c r="H272" s="3">
        <f t="shared" si="1"/>
        <v>0.26000000000021828</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1946991.1900000002</v>
      </c>
      <c r="D295" s="2">
        <f>'PR-RAS'!E299</f>
        <v>2371965.2199999997</v>
      </c>
      <c r="E295" s="2">
        <v>0</v>
      </c>
      <c r="F295" s="2">
        <v>0</v>
      </c>
      <c r="G295" s="3">
        <f t="shared" si="12"/>
        <v>1967130.9592199998</v>
      </c>
      <c r="H295" s="3">
        <f t="shared" si="13"/>
        <v>0.40999999991618097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5835.1200000001118</v>
      </c>
      <c r="D297" s="2">
        <f>'PR-RAS'!E301</f>
        <v>152380.56999999937</v>
      </c>
      <c r="E297" s="2">
        <v>0</v>
      </c>
      <c r="F297" s="2">
        <v>0</v>
      </c>
      <c r="G297" s="3">
        <f t="shared" si="12"/>
        <v>91936.492959999654</v>
      </c>
      <c r="H297" s="3">
        <f t="shared" si="13"/>
        <v>0.55000000074505806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282.19</v>
      </c>
      <c r="D298" s="2">
        <f>'PR-RAS'!E302</f>
        <v>0</v>
      </c>
      <c r="E298" s="2">
        <v>0</v>
      </c>
      <c r="F298" s="2">
        <v>0</v>
      </c>
      <c r="G298" s="3">
        <f t="shared" si="12"/>
        <v>83.810429999999997</v>
      </c>
      <c r="H298" s="3">
        <f t="shared" si="13"/>
        <v>0.18999999999999773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6350.18</v>
      </c>
      <c r="E299" s="2">
        <v>0</v>
      </c>
      <c r="F299" s="2">
        <v>0</v>
      </c>
      <c r="G299" s="3">
        <f t="shared" si="12"/>
        <v>3784.7072800000001</v>
      </c>
      <c r="H299" s="3">
        <f t="shared" si="13"/>
        <v>0.18000000000029104</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159201.64000000001</v>
      </c>
      <c r="E300" s="2">
        <v>0</v>
      </c>
      <c r="F300" s="2">
        <v>0</v>
      </c>
      <c r="G300" s="3">
        <f t="shared" si="12"/>
        <v>95202.580719999998</v>
      </c>
      <c r="H300" s="3">
        <f t="shared" si="13"/>
        <v>0.35999999998603016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797.25</v>
      </c>
      <c r="D355" s="2">
        <f>'PR-RAS'!E360</f>
        <v>3268.73</v>
      </c>
      <c r="E355" s="2">
        <v>0</v>
      </c>
      <c r="F355" s="2">
        <v>0</v>
      </c>
      <c r="G355" s="3">
        <f t="shared" si="12"/>
        <v>2596.4873399999997</v>
      </c>
      <c r="H355" s="3">
        <f t="shared" si="13"/>
        <v>0.51999999999998181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797.25</v>
      </c>
      <c r="D368" s="2">
        <f>'PR-RAS'!E373</f>
        <v>3268.73</v>
      </c>
      <c r="E368" s="2">
        <v>0</v>
      </c>
      <c r="F368" s="2">
        <v>0</v>
      </c>
      <c r="G368" s="3">
        <f t="shared" si="12"/>
        <v>2691.8385699999999</v>
      </c>
      <c r="H368" s="3">
        <f t="shared" si="13"/>
        <v>0.51999999999998181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718.75</v>
      </c>
      <c r="E374" s="2">
        <v>0</v>
      </c>
      <c r="F374" s="2">
        <v>0</v>
      </c>
      <c r="G374" s="3">
        <f t="shared" si="12"/>
        <v>536.1875</v>
      </c>
      <c r="H374" s="3">
        <f t="shared" si="13"/>
        <v>0.25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718.75</v>
      </c>
      <c r="E375" s="2">
        <v>0</v>
      </c>
      <c r="F375" s="2">
        <v>0</v>
      </c>
      <c r="G375" s="3">
        <f t="shared" si="12"/>
        <v>537.625</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797.25</v>
      </c>
      <c r="D388" s="2">
        <f>'PR-RAS'!E393</f>
        <v>2549.98</v>
      </c>
      <c r="E388" s="2">
        <v>0</v>
      </c>
      <c r="F388" s="2">
        <v>0</v>
      </c>
      <c r="G388" s="3">
        <f t="shared" si="12"/>
        <v>2282.2202700000003</v>
      </c>
      <c r="H388" s="3">
        <f t="shared" si="13"/>
        <v>0.26999999999998181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797.25</v>
      </c>
      <c r="D389" s="2">
        <f>'PR-RAS'!E394</f>
        <v>2549.98</v>
      </c>
      <c r="E389" s="2">
        <v>0</v>
      </c>
      <c r="F389" s="2">
        <v>0</v>
      </c>
      <c r="G389" s="3">
        <f t="shared" si="12"/>
        <v>2288.1174799999999</v>
      </c>
      <c r="H389" s="3">
        <f t="shared" si="13"/>
        <v>0.26999999999998181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797.25</v>
      </c>
      <c r="D413" s="2">
        <f>'PR-RAS'!E418</f>
        <v>3268.73</v>
      </c>
      <c r="E413" s="2">
        <v>0</v>
      </c>
      <c r="F413" s="2">
        <v>0</v>
      </c>
      <c r="G413" s="3">
        <f t="shared" si="12"/>
        <v>3021.9005199999997</v>
      </c>
      <c r="H413" s="3">
        <f t="shared" si="13"/>
        <v>0.51999999999998181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1941156.07</v>
      </c>
      <c r="D417" s="2">
        <f>'PR-RAS'!E422</f>
        <v>2219584.6500000004</v>
      </c>
      <c r="E417" s="2">
        <v>0</v>
      </c>
      <c r="F417" s="2">
        <v>0</v>
      </c>
      <c r="G417" s="3">
        <f t="shared" si="12"/>
        <v>2654215.3539200001</v>
      </c>
      <c r="H417" s="3">
        <f t="shared" si="13"/>
        <v>0.41999999969266355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1947788.4400000002</v>
      </c>
      <c r="D418" s="2">
        <f>'PR-RAS'!E423</f>
        <v>2375233.9499999997</v>
      </c>
      <c r="E418" s="2">
        <v>0</v>
      </c>
      <c r="F418" s="2">
        <v>0</v>
      </c>
      <c r="G418" s="3">
        <f t="shared" si="12"/>
        <v>2793172.89378</v>
      </c>
      <c r="H418" s="3">
        <f t="shared" si="13"/>
        <v>0.49000000045634806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6632.3700000001118</v>
      </c>
      <c r="D420" s="2">
        <f>'PR-RAS'!E425</f>
        <v>155649.29999999935</v>
      </c>
      <c r="E420" s="2">
        <v>0</v>
      </c>
      <c r="F420" s="2">
        <v>0</v>
      </c>
      <c r="G420" s="3">
        <f t="shared" si="12"/>
        <v>133213.07642999949</v>
      </c>
      <c r="H420" s="3">
        <f t="shared" si="13"/>
        <v>0.66999999945983291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282.19</v>
      </c>
      <c r="D421" s="2">
        <f>'PR-RAS'!E426</f>
        <v>0</v>
      </c>
      <c r="E421" s="2">
        <v>0</v>
      </c>
      <c r="F421" s="2">
        <v>0</v>
      </c>
      <c r="G421" s="3">
        <f t="shared" si="12"/>
        <v>118.51979999999999</v>
      </c>
      <c r="H421" s="3">
        <f t="shared" si="13"/>
        <v>0.18999999999999773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6350.18</v>
      </c>
      <c r="E422" s="2">
        <v>0</v>
      </c>
      <c r="F422" s="2">
        <v>0</v>
      </c>
      <c r="G422" s="3">
        <f t="shared" si="12"/>
        <v>5346.8515600000001</v>
      </c>
      <c r="H422" s="3">
        <f t="shared" si="13"/>
        <v>0.18000000000029104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159201.64000000001</v>
      </c>
      <c r="E423" s="2">
        <v>0</v>
      </c>
      <c r="F423" s="2">
        <v>0</v>
      </c>
      <c r="G423" s="3">
        <f t="shared" si="12"/>
        <v>134366.18416</v>
      </c>
      <c r="H423" s="3">
        <f t="shared" si="13"/>
        <v>0.35999999998603016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1941156.07</v>
      </c>
      <c r="D637" s="2">
        <f>'PR-RAS'!E643</f>
        <v>2219584.6500000004</v>
      </c>
      <c r="E637" s="2">
        <v>0</v>
      </c>
      <c r="F637" s="2">
        <v>0</v>
      </c>
      <c r="G637" s="3">
        <f t="shared" si="14"/>
        <v>4057886.9353200006</v>
      </c>
      <c r="H637" s="3">
        <f t="shared" si="15"/>
        <v>0.41999999969266355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1947788.4400000002</v>
      </c>
      <c r="D638" s="2">
        <f>'PR-RAS'!E644</f>
        <v>2375233.9499999997</v>
      </c>
      <c r="E638" s="2">
        <v>0</v>
      </c>
      <c r="F638" s="2">
        <v>0</v>
      </c>
      <c r="G638" s="3">
        <f t="shared" si="14"/>
        <v>4266789.2885800004</v>
      </c>
      <c r="H638" s="3">
        <f t="shared" si="15"/>
        <v>0.49000000045634806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6632.3700000001118</v>
      </c>
      <c r="D640" s="2">
        <f>'PR-RAS'!E646</f>
        <v>155649.29999999935</v>
      </c>
      <c r="E640" s="2">
        <v>0</v>
      </c>
      <c r="F640" s="2">
        <v>0</v>
      </c>
      <c r="G640" s="3">
        <f t="shared" si="14"/>
        <v>203157.88982999924</v>
      </c>
      <c r="H640" s="3">
        <f t="shared" si="15"/>
        <v>0.66999999945983291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282.19</v>
      </c>
      <c r="D641" s="2">
        <f>'PR-RAS'!E647</f>
        <v>0</v>
      </c>
      <c r="E641" s="2">
        <v>0</v>
      </c>
      <c r="F641" s="2">
        <v>0</v>
      </c>
      <c r="G641" s="3">
        <f t="shared" si="14"/>
        <v>180.60159999999999</v>
      </c>
      <c r="H641" s="3">
        <f t="shared" si="15"/>
        <v>0.18999999999999773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6350.18</v>
      </c>
      <c r="E642" s="2">
        <v>0</v>
      </c>
      <c r="F642" s="2">
        <v>0</v>
      </c>
      <c r="G642" s="3">
        <f t="shared" si="14"/>
        <v>8140.9307600000002</v>
      </c>
      <c r="H642" s="3">
        <f t="shared" si="15"/>
        <v>0.18000000000029104</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6350.1800000001122</v>
      </c>
      <c r="D644" s="2">
        <f>'PR-RAS'!E650</f>
        <v>161999.47999999934</v>
      </c>
      <c r="E644" s="2">
        <v>0</v>
      </c>
      <c r="F644" s="2">
        <v>0</v>
      </c>
      <c r="G644" s="3">
        <f t="shared" si="14"/>
        <v>212414.49701999922</v>
      </c>
      <c r="H644" s="3">
        <f t="shared" si="15"/>
        <v>0.65999999945324817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145791.70000000001</v>
      </c>
      <c r="D645" s="2">
        <f>'PR-RAS'!E651</f>
        <v>0</v>
      </c>
      <c r="E645" s="2">
        <v>0</v>
      </c>
      <c r="F645" s="2">
        <v>0</v>
      </c>
      <c r="G645" s="3">
        <f t="shared" si="14"/>
        <v>93889.854800000016</v>
      </c>
      <c r="H645" s="3">
        <f t="shared" si="15"/>
        <v>0.29999999998835847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12932.1</v>
      </c>
      <c r="D646" s="2">
        <f>'PR-RAS'!E653</f>
        <v>10977.19</v>
      </c>
      <c r="E646" s="2">
        <v>0</v>
      </c>
      <c r="F646" s="2">
        <v>0</v>
      </c>
      <c r="G646" s="3">
        <f t="shared" si="14"/>
        <v>22501.779600000002</v>
      </c>
      <c r="H646" s="3">
        <f t="shared" si="15"/>
        <v>0.29000000000087311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154729.49</v>
      </c>
      <c r="D647" s="2">
        <f>'PR-RAS'!E654</f>
        <v>301488.62</v>
      </c>
      <c r="E647" s="2">
        <v>0</v>
      </c>
      <c r="F647" s="2">
        <v>0</v>
      </c>
      <c r="G647" s="3">
        <f t="shared" si="14"/>
        <v>489478.54758000001</v>
      </c>
      <c r="H647" s="3">
        <f t="shared" si="15"/>
        <v>0.86999999999534339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156684.4</v>
      </c>
      <c r="D648" s="2">
        <f>'PR-RAS'!E655</f>
        <v>302078.28999999998</v>
      </c>
      <c r="E648" s="2">
        <v>0</v>
      </c>
      <c r="F648" s="2">
        <v>0</v>
      </c>
      <c r="G648" s="3">
        <f t="shared" si="14"/>
        <v>492264.11405999999</v>
      </c>
      <c r="H648" s="3">
        <f t="shared" si="15"/>
        <v>0.68999999997322448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10977.190000000002</v>
      </c>
      <c r="D649" s="2">
        <f>'PR-RAS'!E656</f>
        <v>10387.520000000019</v>
      </c>
      <c r="E649" s="2">
        <v>0</v>
      </c>
      <c r="F649" s="2">
        <v>0</v>
      </c>
      <c r="G649" s="3">
        <f t="shared" si="14"/>
        <v>20575.445040000028</v>
      </c>
      <c r="H649" s="3">
        <f t="shared" si="15"/>
        <v>0.66999999998370185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70</v>
      </c>
      <c r="D651" s="2">
        <f>'PR-RAS'!E658</f>
        <v>72</v>
      </c>
      <c r="E651" s="2">
        <v>0</v>
      </c>
      <c r="F651" s="2">
        <v>0</v>
      </c>
      <c r="G651" s="3">
        <f t="shared" si="14"/>
        <v>139.1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70</v>
      </c>
      <c r="E653" s="2">
        <v>0</v>
      </c>
      <c r="F653" s="2">
        <v>0</v>
      </c>
      <c r="G653" s="3">
        <f t="shared" si="14"/>
        <v>133.66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1794931.92</v>
      </c>
      <c r="D676" s="2">
        <f>'PR-RAS'!E683</f>
        <v>1915632.37</v>
      </c>
      <c r="E676" s="2">
        <v>0</v>
      </c>
      <c r="F676" s="2">
        <v>0</v>
      </c>
      <c r="G676" s="3">
        <f t="shared" si="14"/>
        <v>3797682.7455000002</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15405</v>
      </c>
      <c r="D717" s="2">
        <f>'PR-RAS'!E724</f>
        <v>20041.8</v>
      </c>
      <c r="E717" s="2">
        <v>0</v>
      </c>
      <c r="F717" s="2">
        <v>0</v>
      </c>
      <c r="G717" s="3">
        <f t="shared" si="14"/>
        <v>39729.837599999999</v>
      </c>
      <c r="H717" s="3">
        <f t="shared" si="15"/>
        <v>0.2000000000007276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6934.07</v>
      </c>
      <c r="D725" s="2">
        <f>'PR-RAS'!E732</f>
        <v>6451.22</v>
      </c>
      <c r="E725" s="2">
        <v>0</v>
      </c>
      <c r="F725" s="2">
        <v>0</v>
      </c>
      <c r="G725" s="3">
        <f t="shared" si="14"/>
        <v>14361.633240000001</v>
      </c>
      <c r="H725" s="3">
        <f t="shared" si="15"/>
        <v>0.28999999999996362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1746.45</v>
      </c>
      <c r="D726" s="2">
        <f>'PR-RAS'!E733</f>
        <v>3026.11</v>
      </c>
      <c r="E726" s="2">
        <v>0</v>
      </c>
      <c r="F726" s="2">
        <v>0</v>
      </c>
      <c r="G726" s="3">
        <f t="shared" si="14"/>
        <v>5654.03575</v>
      </c>
      <c r="H726" s="3">
        <f t="shared" si="15"/>
        <v>0.5600000000001728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22988.51</v>
      </c>
      <c r="D727" s="2">
        <f>'PR-RAS'!E734</f>
        <v>23945.26</v>
      </c>
      <c r="E727" s="2">
        <v>0</v>
      </c>
      <c r="F727" s="2">
        <v>0</v>
      </c>
      <c r="G727" s="3">
        <f t="shared" si="14"/>
        <v>51458.175779999998</v>
      </c>
      <c r="H727" s="3">
        <f t="shared" si="15"/>
        <v>0.75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3185.4</v>
      </c>
      <c r="D729" s="2">
        <f>'PR-RAS'!E736</f>
        <v>3200</v>
      </c>
      <c r="E729" s="2">
        <v>0</v>
      </c>
      <c r="F729" s="2">
        <v>0</v>
      </c>
      <c r="G729" s="3">
        <f t="shared" si="14"/>
        <v>6978.1711999999998</v>
      </c>
      <c r="H729" s="3">
        <f t="shared" si="15"/>
        <v>0.40000000000009095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114.68</v>
      </c>
      <c r="D730" s="2">
        <f>'PR-RAS'!E737</f>
        <v>756.98</v>
      </c>
      <c r="E730" s="2">
        <v>0</v>
      </c>
      <c r="F730" s="2">
        <v>0</v>
      </c>
      <c r="G730" s="3">
        <f t="shared" si="14"/>
        <v>1187.27856</v>
      </c>
      <c r="H730" s="3">
        <f t="shared" si="15"/>
        <v>0.33999999999997499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302.14999999999998</v>
      </c>
      <c r="D731" s="2">
        <f>'PR-RAS'!E738</f>
        <v>2593.17</v>
      </c>
      <c r="E731" s="2">
        <v>0</v>
      </c>
      <c r="F731" s="2">
        <v>0</v>
      </c>
      <c r="G731" s="3">
        <f t="shared" si="14"/>
        <v>4006.5976999999998</v>
      </c>
      <c r="H731" s="3">
        <f t="shared" si="15"/>
        <v>0.32000000000005002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550</v>
      </c>
      <c r="D734" s="2">
        <f>'PR-RAS'!E741</f>
        <v>1050</v>
      </c>
      <c r="E734" s="2">
        <v>0</v>
      </c>
      <c r="F734" s="2">
        <v>0</v>
      </c>
      <c r="G734" s="3">
        <f t="shared" si="14"/>
        <v>1942.45</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1347</v>
      </c>
      <c r="D735" s="2">
        <f>'PR-RAS'!E742</f>
        <v>1368</v>
      </c>
      <c r="E735" s="2">
        <v>0</v>
      </c>
      <c r="F735" s="2">
        <v>0</v>
      </c>
      <c r="G735" s="3">
        <f t="shared" si="14"/>
        <v>2996.922</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108200</v>
      </c>
      <c r="E843" s="2">
        <v>0</v>
      </c>
      <c r="F843" s="2">
        <v>0</v>
      </c>
      <c r="G843" s="3">
        <f t="shared" si="34"/>
        <v>182208.8</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210121.94999999984</v>
      </c>
      <c r="D1011" s="7">
        <f>BILANCA!E6</f>
        <v>210057.85000000003</v>
      </c>
      <c r="E1011" s="7">
        <v>0</v>
      </c>
      <c r="F1011" s="7">
        <v>0</v>
      </c>
      <c r="G1011" s="8">
        <f t="shared" ref="G1011:G1306" si="38">B1011/1000*C1011+B1011/500*D1011</f>
        <v>630.23764999999992</v>
      </c>
      <c r="H1011" s="8">
        <f t="shared" si="35"/>
        <v>0.20000000012805685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52321.139999999854</v>
      </c>
      <c r="D1012" s="2">
        <f>BILANCA!E7</f>
        <v>37695.080000000016</v>
      </c>
      <c r="E1012" s="2">
        <v>0</v>
      </c>
      <c r="F1012" s="2">
        <v>0</v>
      </c>
      <c r="G1012" s="3">
        <f t="shared" si="38"/>
        <v>255.42259999999979</v>
      </c>
      <c r="H1012" s="3">
        <f t="shared" si="35"/>
        <v>0.21999999987019692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2387.09</v>
      </c>
      <c r="D1013" s="2">
        <f>BILANCA!E8</f>
        <v>2387.09</v>
      </c>
      <c r="E1013" s="2">
        <v>0</v>
      </c>
      <c r="F1013" s="2">
        <v>0</v>
      </c>
      <c r="G1013" s="3">
        <f t="shared" si="38"/>
        <v>21.483810000000002</v>
      </c>
      <c r="H1013" s="3">
        <f t="shared" si="35"/>
        <v>0.18000000000029104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2387.09</v>
      </c>
      <c r="D1014" s="2">
        <f>BILANCA!E9</f>
        <v>2387.09</v>
      </c>
      <c r="E1014" s="2">
        <v>0</v>
      </c>
      <c r="F1014" s="2">
        <v>0</v>
      </c>
      <c r="G1014" s="3">
        <f t="shared" si="38"/>
        <v>28.64508</v>
      </c>
      <c r="H1014" s="3">
        <f t="shared" si="35"/>
        <v>0.18000000000029104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49934.04999999985</v>
      </c>
      <c r="D1017" s="2">
        <f>BILANCA!E12</f>
        <v>35307.99000000002</v>
      </c>
      <c r="E1017" s="2">
        <v>0</v>
      </c>
      <c r="F1017" s="2">
        <v>0</v>
      </c>
      <c r="G1017" s="3">
        <f t="shared" si="38"/>
        <v>843.85020999999927</v>
      </c>
      <c r="H1017" s="3">
        <f t="shared" si="35"/>
        <v>5.9999999830324668E-2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8626.3199999998324</v>
      </c>
      <c r="D1018" s="2">
        <f>BILANCA!E13</f>
        <v>0</v>
      </c>
      <c r="E1018" s="2">
        <v>0</v>
      </c>
      <c r="F1018" s="2">
        <v>0</v>
      </c>
      <c r="G1018" s="3">
        <f t="shared" si="38"/>
        <v>69.010559999998662</v>
      </c>
      <c r="H1018" s="3">
        <f t="shared" si="35"/>
        <v>0.31999999983236194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1899485.42</v>
      </c>
      <c r="D1020" s="2">
        <f>BILANCA!E15</f>
        <v>1899485.42</v>
      </c>
      <c r="E1020" s="2">
        <v>0</v>
      </c>
      <c r="F1020" s="2">
        <v>0</v>
      </c>
      <c r="G1020" s="3">
        <f t="shared" si="38"/>
        <v>56984.56259999999</v>
      </c>
      <c r="H1020" s="3">
        <f t="shared" si="35"/>
        <v>0.83999999985098839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1890859.1</v>
      </c>
      <c r="D1023" s="2">
        <f>BILANCA!E18</f>
        <v>1899485.42</v>
      </c>
      <c r="E1023" s="2">
        <v>0</v>
      </c>
      <c r="F1023" s="2">
        <v>0</v>
      </c>
      <c r="G1023" s="3">
        <f t="shared" si="38"/>
        <v>73967.789219999991</v>
      </c>
      <c r="H1023" s="3">
        <f t="shared" si="35"/>
        <v>0.52000000001862645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21132.270000000019</v>
      </c>
      <c r="D1024" s="2">
        <f>BILANCA!E19</f>
        <v>12582.550000000017</v>
      </c>
      <c r="E1024" s="2">
        <v>0</v>
      </c>
      <c r="F1024" s="2">
        <v>0</v>
      </c>
      <c r="G1024" s="3">
        <f t="shared" si="38"/>
        <v>648.16318000000069</v>
      </c>
      <c r="H1024" s="3">
        <f t="shared" si="35"/>
        <v>0.72000000000116415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208441.62</v>
      </c>
      <c r="D1025" s="2">
        <f>BILANCA!E20</f>
        <v>209160.37</v>
      </c>
      <c r="E1025" s="2">
        <v>0</v>
      </c>
      <c r="F1025" s="2">
        <v>0</v>
      </c>
      <c r="G1025" s="3">
        <f t="shared" si="38"/>
        <v>9401.4354000000003</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7824.99</v>
      </c>
      <c r="D1026" s="2">
        <f>BILANCA!E21</f>
        <v>7824.99</v>
      </c>
      <c r="E1026" s="2">
        <v>0</v>
      </c>
      <c r="F1026" s="2">
        <v>0</v>
      </c>
      <c r="G1026" s="3">
        <f t="shared" si="38"/>
        <v>375.59951999999998</v>
      </c>
      <c r="H1026" s="3">
        <f t="shared" si="35"/>
        <v>2.0000000000436557E-2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15744.51</v>
      </c>
      <c r="D1027" s="2">
        <f>BILANCA!E22</f>
        <v>15744.51</v>
      </c>
      <c r="E1027" s="2">
        <v>0</v>
      </c>
      <c r="F1027" s="2">
        <v>0</v>
      </c>
      <c r="G1027" s="3">
        <f t="shared" si="38"/>
        <v>802.97001</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1600.51</v>
      </c>
      <c r="D1029" s="2">
        <f>BILANCA!E24</f>
        <v>1600.51</v>
      </c>
      <c r="E1029" s="2">
        <v>0</v>
      </c>
      <c r="F1029" s="2">
        <v>0</v>
      </c>
      <c r="G1029" s="3">
        <f t="shared" si="38"/>
        <v>91.229069999999993</v>
      </c>
      <c r="H1029" s="3">
        <f t="shared" si="35"/>
        <v>0.98000000000001819</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10716.5</v>
      </c>
      <c r="D1030" s="2">
        <f>BILANCA!E25</f>
        <v>10716.5</v>
      </c>
      <c r="E1030" s="2">
        <v>0</v>
      </c>
      <c r="F1030" s="2">
        <v>0</v>
      </c>
      <c r="G1030" s="3">
        <f t="shared" si="38"/>
        <v>642.99</v>
      </c>
      <c r="H1030" s="3">
        <f t="shared" si="35"/>
        <v>1</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223195.86</v>
      </c>
      <c r="D1033" s="2">
        <f>BILANCA!E28</f>
        <v>232464.33</v>
      </c>
      <c r="E1033" s="2">
        <v>0</v>
      </c>
      <c r="F1033" s="2">
        <v>0</v>
      </c>
      <c r="G1033" s="3">
        <f t="shared" si="38"/>
        <v>15826.863959999999</v>
      </c>
      <c r="H1033" s="3">
        <f t="shared" si="35"/>
        <v>0.47000000000116415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13224.1</v>
      </c>
      <c r="D1040" s="2">
        <f>BILANCA!E35</f>
        <v>15774.08</v>
      </c>
      <c r="E1040" s="2">
        <v>0</v>
      </c>
      <c r="F1040" s="2">
        <v>0</v>
      </c>
      <c r="G1040" s="3">
        <f t="shared" si="38"/>
        <v>1343.1677999999999</v>
      </c>
      <c r="H1040" s="3">
        <f t="shared" si="35"/>
        <v>0.18000000000029104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13224.1</v>
      </c>
      <c r="D1041" s="2">
        <f>BILANCA!E36</f>
        <v>15774.08</v>
      </c>
      <c r="E1041" s="2">
        <v>0</v>
      </c>
      <c r="F1041" s="2">
        <v>0</v>
      </c>
      <c r="G1041" s="3">
        <f t="shared" si="38"/>
        <v>1387.9400600000001</v>
      </c>
      <c r="H1041" s="3">
        <f t="shared" si="35"/>
        <v>0.18000000000029104</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6951.36</v>
      </c>
      <c r="D1050" s="2">
        <f>BILANCA!E45</f>
        <v>6951.36</v>
      </c>
      <c r="E1050" s="2">
        <v>0</v>
      </c>
      <c r="F1050" s="2">
        <v>0</v>
      </c>
      <c r="G1050" s="3">
        <f t="shared" si="38"/>
        <v>834.16319999999996</v>
      </c>
      <c r="H1050" s="3">
        <f t="shared" si="35"/>
        <v>0.71999999999934516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6951.36</v>
      </c>
      <c r="D1054" s="2">
        <f>BILANCA!E49</f>
        <v>6951.36</v>
      </c>
      <c r="E1054" s="2">
        <v>0</v>
      </c>
      <c r="F1054" s="2">
        <v>0</v>
      </c>
      <c r="G1054" s="3">
        <f t="shared" si="38"/>
        <v>917.57951999999989</v>
      </c>
      <c r="H1054" s="3">
        <f t="shared" si="35"/>
        <v>0.71999999999934516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27905.53</v>
      </c>
      <c r="D1059" s="2">
        <f>BILANCA!E54</f>
        <v>31402.14</v>
      </c>
      <c r="E1059" s="2">
        <v>0</v>
      </c>
      <c r="F1059" s="2">
        <v>0</v>
      </c>
      <c r="G1059" s="3">
        <f t="shared" si="38"/>
        <v>4444.7806899999996</v>
      </c>
      <c r="H1059" s="3">
        <f t="shared" si="35"/>
        <v>0.61000000000058208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27905.53</v>
      </c>
      <c r="D1060" s="2">
        <f>BILANCA!E55</f>
        <v>31402.14</v>
      </c>
      <c r="E1060" s="2">
        <v>0</v>
      </c>
      <c r="F1060" s="2">
        <v>0</v>
      </c>
      <c r="G1060" s="3">
        <f t="shared" si="38"/>
        <v>4535.4904999999999</v>
      </c>
      <c r="H1060" s="3">
        <f t="shared" si="35"/>
        <v>0.61000000000058208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157800.81</v>
      </c>
      <c r="D1074" s="2">
        <f>BILANCA!E69</f>
        <v>172362.77000000002</v>
      </c>
      <c r="E1074" s="2">
        <v>0</v>
      </c>
      <c r="F1074" s="2">
        <v>0</v>
      </c>
      <c r="G1074" s="3">
        <f t="shared" si="38"/>
        <v>32161.686400000002</v>
      </c>
      <c r="H1074" s="3">
        <f t="shared" si="35"/>
        <v>0.41999999998370185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10977.19</v>
      </c>
      <c r="D1075" s="2">
        <f>BILANCA!E70</f>
        <v>10387.52</v>
      </c>
      <c r="E1075" s="2">
        <v>0</v>
      </c>
      <c r="F1075" s="2">
        <v>0</v>
      </c>
      <c r="G1075" s="3">
        <f t="shared" si="38"/>
        <v>2063.8949499999999</v>
      </c>
      <c r="H1075" s="3">
        <f t="shared" si="35"/>
        <v>0.67000000000007276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10967.11</v>
      </c>
      <c r="D1076" s="2">
        <f>BILANCA!E71</f>
        <v>10387.52</v>
      </c>
      <c r="E1076" s="2">
        <v>0</v>
      </c>
      <c r="F1076" s="2">
        <v>0</v>
      </c>
      <c r="G1076" s="3">
        <f t="shared" si="38"/>
        <v>2094.9819000000002</v>
      </c>
      <c r="H1076" s="3">
        <f t="shared" si="35"/>
        <v>0.59000000000014552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10967.11</v>
      </c>
      <c r="D1078" s="2">
        <f>BILANCA!E73</f>
        <v>10387.52</v>
      </c>
      <c r="E1078" s="2">
        <v>0</v>
      </c>
      <c r="F1078" s="2">
        <v>0</v>
      </c>
      <c r="G1078" s="3">
        <f t="shared" si="38"/>
        <v>2158.4662000000003</v>
      </c>
      <c r="H1078" s="3">
        <f t="shared" si="35"/>
        <v>0.59000000000014552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10.08</v>
      </c>
      <c r="D1085" s="2">
        <f>BILANCA!E80</f>
        <v>0</v>
      </c>
      <c r="E1085" s="2">
        <v>0</v>
      </c>
      <c r="F1085" s="2">
        <v>0</v>
      </c>
      <c r="G1085" s="3">
        <f t="shared" si="38"/>
        <v>0.75600000000000001</v>
      </c>
      <c r="H1085" s="3">
        <f t="shared" si="35"/>
        <v>8.0000000000000071E-2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1031.92</v>
      </c>
      <c r="D1087" s="2">
        <f>BILANCA!E82</f>
        <v>2773.61</v>
      </c>
      <c r="E1087" s="2">
        <v>0</v>
      </c>
      <c r="F1087" s="2">
        <v>0</v>
      </c>
      <c r="G1087" s="3">
        <f t="shared" si="38"/>
        <v>506.59378000000004</v>
      </c>
      <c r="H1087" s="3">
        <f t="shared" si="35"/>
        <v>0.46999999999979991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1031.92</v>
      </c>
      <c r="D1092" s="2">
        <f>BILANCA!E87</f>
        <v>2773.61</v>
      </c>
      <c r="E1092" s="2">
        <v>0</v>
      </c>
      <c r="F1092" s="2">
        <v>0</v>
      </c>
      <c r="G1092" s="3">
        <f t="shared" si="38"/>
        <v>539.48948000000007</v>
      </c>
      <c r="H1092" s="3">
        <f t="shared" si="35"/>
        <v>0.46999999999979991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159201.64000000001</v>
      </c>
      <c r="E1152" s="2">
        <v>0</v>
      </c>
      <c r="F1152" s="2">
        <v>0</v>
      </c>
      <c r="G1152" s="3">
        <f t="shared" si="38"/>
        <v>45213.265760000002</v>
      </c>
      <c r="H1152" s="3">
        <f t="shared" si="41"/>
        <v>0.35999999998603016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159201.64000000001</v>
      </c>
      <c r="E1155" s="2">
        <v>0</v>
      </c>
      <c r="F1155" s="2">
        <v>0</v>
      </c>
      <c r="G1155" s="3">
        <f t="shared" si="38"/>
        <v>46168.475599999998</v>
      </c>
      <c r="H1155" s="3">
        <f t="shared" si="41"/>
        <v>0.35999999998603016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159201.64000000001</v>
      </c>
      <c r="E1161" s="2">
        <v>0</v>
      </c>
      <c r="F1161" s="2">
        <v>0</v>
      </c>
      <c r="G1161" s="3">
        <f t="shared" si="38"/>
        <v>48078.895280000004</v>
      </c>
      <c r="H1161" s="3">
        <f t="shared" si="41"/>
        <v>0.35999999998603016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145791.70000000001</v>
      </c>
      <c r="D1176" s="2">
        <f>BILANCA!E171</f>
        <v>0</v>
      </c>
      <c r="E1176" s="2">
        <v>0</v>
      </c>
      <c r="F1176" s="2">
        <v>0</v>
      </c>
      <c r="G1176" s="3">
        <f t="shared" si="38"/>
        <v>24201.422200000005</v>
      </c>
      <c r="H1176" s="3">
        <f t="shared" si="41"/>
        <v>0.29999999998835847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145791.70000000001</v>
      </c>
      <c r="D1179" s="2">
        <f>BILANCA!E174</f>
        <v>0</v>
      </c>
      <c r="E1179" s="2">
        <v>0</v>
      </c>
      <c r="F1179" s="2">
        <v>0</v>
      </c>
      <c r="G1179" s="3">
        <f t="shared" si="38"/>
        <v>24638.797300000002</v>
      </c>
      <c r="H1179" s="3">
        <f t="shared" si="41"/>
        <v>0.29999999998835847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210121.94999999998</v>
      </c>
      <c r="D1180" s="2">
        <f>BILANCA!E176</f>
        <v>210057.85000000003</v>
      </c>
      <c r="E1180" s="2">
        <v>0</v>
      </c>
      <c r="F1180" s="2">
        <v>0</v>
      </c>
      <c r="G1180" s="3">
        <f t="shared" si="38"/>
        <v>107140.40050000002</v>
      </c>
      <c r="H1180" s="3">
        <f t="shared" si="41"/>
        <v>0.1999999999825377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164150.99</v>
      </c>
      <c r="D1181" s="2">
        <f>BILANCA!E177</f>
        <v>175160.61000000002</v>
      </c>
      <c r="E1181" s="2">
        <v>0</v>
      </c>
      <c r="F1181" s="2">
        <v>0</v>
      </c>
      <c r="G1181" s="3">
        <f t="shared" si="38"/>
        <v>87974.747910000006</v>
      </c>
      <c r="H1181" s="3">
        <f t="shared" si="41"/>
        <v>0.39999999999417923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164150.99</v>
      </c>
      <c r="D1182" s="2">
        <f>BILANCA!E178</f>
        <v>172343.23</v>
      </c>
      <c r="E1182" s="2">
        <v>0</v>
      </c>
      <c r="F1182" s="2">
        <v>0</v>
      </c>
      <c r="G1182" s="3">
        <f t="shared" si="38"/>
        <v>87520.041400000002</v>
      </c>
      <c r="H1182" s="3">
        <f t="shared" si="41"/>
        <v>0.2400000000197906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145455.69</v>
      </c>
      <c r="D1183" s="2">
        <f>BILANCA!E179</f>
        <v>161484.57</v>
      </c>
      <c r="E1183" s="2">
        <v>0</v>
      </c>
      <c r="F1183" s="2">
        <v>0</v>
      </c>
      <c r="G1183" s="3">
        <f t="shared" si="38"/>
        <v>81037.495590000006</v>
      </c>
      <c r="H1183" s="3">
        <f t="shared" si="41"/>
        <v>0.73999999999068677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17559.52</v>
      </c>
      <c r="D1184" s="2">
        <f>BILANCA!E180</f>
        <v>10146.870000000001</v>
      </c>
      <c r="E1184" s="2">
        <v>0</v>
      </c>
      <c r="F1184" s="2">
        <v>0</v>
      </c>
      <c r="G1184" s="3">
        <f t="shared" si="38"/>
        <v>6586.4672399999999</v>
      </c>
      <c r="H1184" s="3">
        <f t="shared" si="41"/>
        <v>0.60999999999876309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103.85</v>
      </c>
      <c r="D1185" s="2">
        <f>BILANCA!E181</f>
        <v>323.79000000000002</v>
      </c>
      <c r="E1185" s="2">
        <v>0</v>
      </c>
      <c r="F1185" s="2">
        <v>0</v>
      </c>
      <c r="G1185" s="3">
        <f t="shared" si="38"/>
        <v>131.50024999999999</v>
      </c>
      <c r="H1185" s="3">
        <f t="shared" si="41"/>
        <v>0.35999999999998522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103.85</v>
      </c>
      <c r="D1188" s="2">
        <f>BILANCA!E184</f>
        <v>323.79000000000002</v>
      </c>
      <c r="E1188" s="2">
        <v>0</v>
      </c>
      <c r="F1188" s="2">
        <v>0</v>
      </c>
      <c r="G1188" s="3">
        <f t="shared" si="38"/>
        <v>133.75453999999999</v>
      </c>
      <c r="H1188" s="3">
        <f t="shared" si="41"/>
        <v>0.35999999999998522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1031.93</v>
      </c>
      <c r="D1200" s="2">
        <f>BILANCA!E196</f>
        <v>388</v>
      </c>
      <c r="E1200" s="2">
        <v>0</v>
      </c>
      <c r="F1200" s="2">
        <v>0</v>
      </c>
      <c r="G1200" s="3">
        <f t="shared" si="38"/>
        <v>343.50670000000002</v>
      </c>
      <c r="H1200" s="3">
        <f t="shared" si="41"/>
        <v>6.9999999999936335E-2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1468.73</v>
      </c>
      <c r="E1201" s="2">
        <v>0</v>
      </c>
      <c r="F1201" s="2">
        <v>0</v>
      </c>
      <c r="G1201" s="3">
        <f t="shared" si="38"/>
        <v>561.05485999999996</v>
      </c>
      <c r="H1201" s="3">
        <f t="shared" si="41"/>
        <v>0.26999999999998181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1468.73</v>
      </c>
      <c r="E1203" s="2">
        <v>0</v>
      </c>
      <c r="F1203" s="2">
        <v>0</v>
      </c>
      <c r="G1203" s="3">
        <f t="shared" si="44"/>
        <v>566.92978000000005</v>
      </c>
      <c r="H1203" s="3">
        <f t="shared" si="45"/>
        <v>0.26999999999998181</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1348.65</v>
      </c>
      <c r="E1251" s="2">
        <v>0</v>
      </c>
      <c r="F1251" s="2">
        <v>0</v>
      </c>
      <c r="G1251" s="3">
        <f>B1251/1000*C1251+B1251/500*D1251</f>
        <v>650.04930000000002</v>
      </c>
      <c r="H1251" s="3">
        <f>ABS(C1251-ROUND(C1251,0))+ABS(D1251-ROUND(D1251,0))</f>
        <v>0.34999999999990905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45970.96</v>
      </c>
      <c r="D1255" s="2">
        <f>BILANCA!E251</f>
        <v>34897.240000000005</v>
      </c>
      <c r="E1255" s="2">
        <v>0</v>
      </c>
      <c r="F1255" s="2">
        <v>0</v>
      </c>
      <c r="G1255" s="3">
        <f t="shared" si="38"/>
        <v>28362.532800000001</v>
      </c>
      <c r="H1255" s="3">
        <f t="shared" si="41"/>
        <v>0.2800000000061118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52321.14</v>
      </c>
      <c r="D1256" s="2">
        <f>BILANCA!E252</f>
        <v>37695.08</v>
      </c>
      <c r="E1256" s="2">
        <v>0</v>
      </c>
      <c r="F1256" s="2">
        <v>0</v>
      </c>
      <c r="G1256" s="3">
        <f t="shared" si="38"/>
        <v>31416.979800000001</v>
      </c>
      <c r="H1256" s="3">
        <f t="shared" si="41"/>
        <v>0.22000000000116415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52321.14</v>
      </c>
      <c r="D1257" s="2">
        <f>BILANCA!E253</f>
        <v>37695.08</v>
      </c>
      <c r="E1257" s="2">
        <v>0</v>
      </c>
      <c r="F1257" s="2">
        <v>0</v>
      </c>
      <c r="G1257" s="3">
        <f t="shared" si="38"/>
        <v>31544.6911</v>
      </c>
      <c r="H1257" s="3">
        <f t="shared" si="41"/>
        <v>0.22000000000116415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-6350.18</v>
      </c>
      <c r="D1259" s="2">
        <f>BILANCA!E255</f>
        <v>-161999.48000000001</v>
      </c>
      <c r="E1259" s="2">
        <v>0</v>
      </c>
      <c r="F1259" s="2">
        <v>0</v>
      </c>
      <c r="G1259" s="3">
        <f t="shared" si="38"/>
        <v>-82256.935860000012</v>
      </c>
      <c r="H1259" s="3">
        <f t="shared" si="41"/>
        <v>0.66000000001076842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6350.18</v>
      </c>
      <c r="D1264" s="2">
        <f>BILANCA!E260</f>
        <v>161999.48000000001</v>
      </c>
      <c r="E1264" s="2">
        <v>0</v>
      </c>
      <c r="F1264" s="2">
        <v>0</v>
      </c>
      <c r="G1264" s="3">
        <f t="shared" si="38"/>
        <v>83908.681560000012</v>
      </c>
      <c r="H1264" s="3">
        <f t="shared" si="41"/>
        <v>0.66000000001076842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6350.18</v>
      </c>
      <c r="D1265" s="2">
        <f>BILANCA!E261</f>
        <v>161280.73000000001</v>
      </c>
      <c r="E1265" s="2">
        <v>0</v>
      </c>
      <c r="F1265" s="2">
        <v>0</v>
      </c>
      <c r="G1265" s="3">
        <f t="shared" si="38"/>
        <v>83872.468200000003</v>
      </c>
      <c r="H1265" s="3">
        <f t="shared" si="41"/>
        <v>0.44999999998981366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718.75</v>
      </c>
      <c r="E1266" s="2">
        <v>0</v>
      </c>
      <c r="F1266" s="2">
        <v>0</v>
      </c>
      <c r="G1266" s="3">
        <f t="shared" si="38"/>
        <v>368</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159201.64000000001</v>
      </c>
      <c r="E1278" s="2">
        <v>0</v>
      </c>
      <c r="F1278" s="2">
        <v>0</v>
      </c>
      <c r="G1278" s="3">
        <f t="shared" si="38"/>
        <v>85332.079040000011</v>
      </c>
      <c r="H1278" s="3">
        <f t="shared" si="41"/>
        <v>0.35999999998603016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159201.64000000001</v>
      </c>
      <c r="E1281" s="2">
        <v>0</v>
      </c>
      <c r="F1281" s="2">
        <v>0</v>
      </c>
      <c r="G1281" s="3">
        <f t="shared" si="48"/>
        <v>86287.288880000007</v>
      </c>
      <c r="H1281" s="3">
        <f t="shared" si="49"/>
        <v>0.35999999998603016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159201.64000000001</v>
      </c>
      <c r="E1287" s="2">
        <v>0</v>
      </c>
      <c r="F1287" s="2">
        <v>0</v>
      </c>
      <c r="G1287" s="3">
        <f t="shared" si="48"/>
        <v>88197.708560000014</v>
      </c>
      <c r="H1287" s="3">
        <f t="shared" si="49"/>
        <v>0.35999999998603016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159201.64000000001</v>
      </c>
      <c r="E1306" s="2">
        <v>0</v>
      </c>
      <c r="F1306" s="2">
        <v>0</v>
      </c>
      <c r="G1306" s="3">
        <f t="shared" si="38"/>
        <v>94247.370880000002</v>
      </c>
      <c r="H1306" s="3">
        <f t="shared" si="41"/>
        <v>0.35999999998603016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1031.92</v>
      </c>
      <c r="D1311" s="2">
        <f>BILANCA!E308</f>
        <v>2773.61</v>
      </c>
      <c r="E1311" s="2">
        <v>0</v>
      </c>
      <c r="F1311" s="2">
        <v>0</v>
      </c>
      <c r="G1311" s="3">
        <f t="shared" si="52"/>
        <v>1980.32114</v>
      </c>
      <c r="H1311" s="3">
        <f t="shared" si="41"/>
        <v>0.46999999999979991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164150.99</v>
      </c>
      <c r="D1340" s="2">
        <f>BILANCA!E337</f>
        <v>172343.23</v>
      </c>
      <c r="E1340" s="2">
        <v>0</v>
      </c>
      <c r="F1340" s="2">
        <v>0</v>
      </c>
      <c r="G1340" s="3">
        <f t="shared" si="52"/>
        <v>167916.3585</v>
      </c>
      <c r="H1340" s="3">
        <f t="shared" si="41"/>
        <v>0.2400000000197906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1468.73</v>
      </c>
      <c r="E1341" s="2">
        <v>0</v>
      </c>
      <c r="F1341" s="2">
        <v>0</v>
      </c>
      <c r="G1341" s="3">
        <f t="shared" si="52"/>
        <v>972.29926</v>
      </c>
      <c r="H1341" s="3">
        <f t="shared" si="41"/>
        <v>0.26999999999998181</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1031.92</v>
      </c>
      <c r="D1347" s="2">
        <f>BILANCA!E344</f>
        <v>388</v>
      </c>
      <c r="E1347" s="2">
        <v>0</v>
      </c>
      <c r="F1347" s="2">
        <v>0</v>
      </c>
      <c r="G1347" s="3">
        <f t="shared" si="52"/>
        <v>609.26904000000013</v>
      </c>
      <c r="H1347" s="3">
        <f t="shared" si="41"/>
        <v>7.999999999992724E-2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1348.65</v>
      </c>
      <c r="E1383" s="2">
        <v>0</v>
      </c>
      <c r="F1383" s="2">
        <v>0</v>
      </c>
      <c r="G1383" s="3">
        <f t="shared" si="59"/>
        <v>1006.0929000000001</v>
      </c>
      <c r="H1383" s="3">
        <f t="shared" si="60"/>
        <v>0.34999999999990905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1947788.44</v>
      </c>
      <c r="D1510" s="2">
        <f>'RAS-funkcijski'!E114</f>
        <v>2375233.9500000002</v>
      </c>
      <c r="E1510" s="2">
        <v>0</v>
      </c>
      <c r="F1510" s="2">
        <v>0</v>
      </c>
      <c r="G1510" s="3">
        <f t="shared" si="52"/>
        <v>736808.19740000006</v>
      </c>
      <c r="H1510" s="3">
        <f t="shared" si="63"/>
        <v>0.48999999975785613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1947788.44</v>
      </c>
      <c r="D1514" s="2">
        <f>'RAS-funkcijski'!E118</f>
        <v>2375233.9500000002</v>
      </c>
      <c r="E1514" s="2">
        <v>0</v>
      </c>
      <c r="F1514" s="2">
        <v>0</v>
      </c>
      <c r="G1514" s="3">
        <f t="shared" si="52"/>
        <v>763601.22276000015</v>
      </c>
      <c r="H1514" s="3">
        <f t="shared" si="63"/>
        <v>0.48999999975785613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1947788.44</v>
      </c>
      <c r="D1516" s="2">
        <f>'RAS-funkcijski'!E120</f>
        <v>2375233.9500000002</v>
      </c>
      <c r="E1516" s="2">
        <v>0</v>
      </c>
      <c r="F1516" s="2">
        <v>0</v>
      </c>
      <c r="G1516" s="3">
        <f t="shared" si="52"/>
        <v>776997.73544000008</v>
      </c>
      <c r="H1516" s="3">
        <f t="shared" si="63"/>
        <v>0.48999999975785613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1947788.44</v>
      </c>
      <c r="D1537" s="14">
        <f>'RAS-funkcijski'!E141</f>
        <v>2375233.9500000002</v>
      </c>
      <c r="E1537" s="14">
        <v>0</v>
      </c>
      <c r="F1537" s="14">
        <v>0</v>
      </c>
      <c r="G1537" s="15">
        <f t="shared" si="52"/>
        <v>917661.11858000024</v>
      </c>
      <c r="H1537" s="15">
        <f t="shared" si="63"/>
        <v>0.48999999975785613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17894.79</v>
      </c>
      <c r="E1538" s="7">
        <v>0</v>
      </c>
      <c r="F1538" s="7">
        <v>0</v>
      </c>
      <c r="G1538" s="8">
        <f t="shared" si="52"/>
        <v>35.789580000000001</v>
      </c>
      <c r="H1538" s="8">
        <f t="shared" si="63"/>
        <v>0.20999999999912689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17894.79</v>
      </c>
      <c r="E1539" s="2">
        <v>0</v>
      </c>
      <c r="F1539" s="2">
        <v>0</v>
      </c>
      <c r="G1539" s="3">
        <f t="shared" si="52"/>
        <v>71.579160000000002</v>
      </c>
      <c r="H1539" s="3">
        <f t="shared" si="63"/>
        <v>0.20999999999912689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17894.79</v>
      </c>
      <c r="E1540" s="2">
        <v>0</v>
      </c>
      <c r="F1540" s="2">
        <v>0</v>
      </c>
      <c r="G1540" s="3">
        <f t="shared" si="52"/>
        <v>107.36874</v>
      </c>
      <c r="H1540" s="3">
        <f t="shared" si="63"/>
        <v>0.20999999999912689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17894.79</v>
      </c>
      <c r="E1542" s="2">
        <v>0</v>
      </c>
      <c r="F1542" s="2">
        <v>0</v>
      </c>
      <c r="G1542" s="3">
        <f t="shared" si="52"/>
        <v>178.9479</v>
      </c>
      <c r="H1542" s="3">
        <f t="shared" si="63"/>
        <v>0.20999999999912689</v>
      </c>
      <c r="I1542" s="11">
        <f t="shared" si="64"/>
        <v>37.57905899984376</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164150.99</v>
      </c>
      <c r="D1582" s="7"/>
      <c r="E1582" s="7">
        <v>0</v>
      </c>
      <c r="F1582" s="7">
        <v>0</v>
      </c>
      <c r="G1582" s="8">
        <f t="shared" ref="G1582:G1686" si="70">B1582/1000*C1582</f>
        <v>164.15099000000001</v>
      </c>
      <c r="H1582" s="8">
        <f t="shared" ref="H1582:H1686" si="71">ABS(C1582-ROUND(C1582,0))</f>
        <v>1.0000000009313226E-2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2133736.0399999996</v>
      </c>
      <c r="D1583" s="2">
        <v>0</v>
      </c>
      <c r="E1583" s="2">
        <v>0</v>
      </c>
      <c r="F1583" s="2">
        <v>0</v>
      </c>
      <c r="G1583" s="3">
        <f t="shared" si="70"/>
        <v>4267.4720799999996</v>
      </c>
      <c r="H1583" s="3">
        <f t="shared" si="71"/>
        <v>3.9999999571591616E-2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2119264.0199999996</v>
      </c>
      <c r="D1585" s="2">
        <v>0</v>
      </c>
      <c r="E1585" s="2">
        <v>0</v>
      </c>
      <c r="F1585" s="2">
        <v>0</v>
      </c>
      <c r="G1585" s="3">
        <f t="shared" si="70"/>
        <v>8477.0560799999985</v>
      </c>
      <c r="H1585" s="3">
        <f t="shared" si="71"/>
        <v>1.9999999552965164E-2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1934297.65</v>
      </c>
      <c r="D1586" s="2">
        <v>0</v>
      </c>
      <c r="E1586" s="2">
        <v>0</v>
      </c>
      <c r="F1586" s="2">
        <v>0</v>
      </c>
      <c r="G1586" s="3">
        <f t="shared" si="70"/>
        <v>9671.4882500000003</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176986.46</v>
      </c>
      <c r="D1587" s="2">
        <v>0</v>
      </c>
      <c r="E1587" s="2">
        <v>0</v>
      </c>
      <c r="F1587" s="2">
        <v>0</v>
      </c>
      <c r="G1587" s="3">
        <f t="shared" si="70"/>
        <v>1061.91876</v>
      </c>
      <c r="H1587" s="3">
        <f t="shared" si="71"/>
        <v>0.45999999999185093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1466.78</v>
      </c>
      <c r="D1588" s="2">
        <v>0</v>
      </c>
      <c r="E1588" s="2">
        <v>0</v>
      </c>
      <c r="F1588" s="2">
        <v>0</v>
      </c>
      <c r="G1588" s="3">
        <f t="shared" si="70"/>
        <v>10.26746</v>
      </c>
      <c r="H1588" s="3">
        <f t="shared" si="71"/>
        <v>0.22000000000002728</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1857.13</v>
      </c>
      <c r="D1591" s="2">
        <v>0</v>
      </c>
      <c r="E1591" s="2">
        <v>0</v>
      </c>
      <c r="F1591" s="2">
        <v>0</v>
      </c>
      <c r="G1591" s="3">
        <f t="shared" si="70"/>
        <v>18.571300000000001</v>
      </c>
      <c r="H1591" s="3">
        <f t="shared" si="71"/>
        <v>0.13000000000010914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4656</v>
      </c>
      <c r="D1593" s="2">
        <v>0</v>
      </c>
      <c r="E1593" s="2">
        <v>0</v>
      </c>
      <c r="F1593" s="2">
        <v>0</v>
      </c>
      <c r="G1593" s="3">
        <f t="shared" si="70"/>
        <v>55.872</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3268.73</v>
      </c>
      <c r="D1594" s="2">
        <v>0</v>
      </c>
      <c r="E1594" s="2">
        <v>0</v>
      </c>
      <c r="F1594" s="2">
        <v>0</v>
      </c>
      <c r="G1594" s="3">
        <f t="shared" si="70"/>
        <v>42.493490000000001</v>
      </c>
      <c r="H1594" s="3">
        <f t="shared" si="71"/>
        <v>0.26999999999998181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11203.29</v>
      </c>
      <c r="D1601" s="2">
        <v>0</v>
      </c>
      <c r="E1601" s="2">
        <v>0</v>
      </c>
      <c r="F1601" s="2">
        <v>0</v>
      </c>
      <c r="G1601" s="3">
        <f>B1601/1000*C1601</f>
        <v>224.06580000000002</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2122726.42</v>
      </c>
      <c r="D1602" s="2">
        <v>0</v>
      </c>
      <c r="E1602" s="2">
        <v>0</v>
      </c>
      <c r="F1602" s="2">
        <v>0</v>
      </c>
      <c r="G1602" s="3">
        <f t="shared" si="70"/>
        <v>44577.254820000002</v>
      </c>
      <c r="H1602" s="3">
        <f t="shared" si="71"/>
        <v>0.41999999992549419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2111071.7799999998</v>
      </c>
      <c r="D1604" s="2">
        <v>0</v>
      </c>
      <c r="E1604" s="2">
        <v>0</v>
      </c>
      <c r="F1604" s="2">
        <v>0</v>
      </c>
      <c r="G1604" s="3">
        <f t="shared" si="70"/>
        <v>48554.650939999992</v>
      </c>
      <c r="H1604" s="3">
        <f t="shared" si="71"/>
        <v>0.22000000020489097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1918268.78</v>
      </c>
      <c r="D1605" s="2">
        <v>0</v>
      </c>
      <c r="E1605" s="2">
        <v>0</v>
      </c>
      <c r="F1605" s="2">
        <v>0</v>
      </c>
      <c r="G1605" s="3">
        <f t="shared" si="70"/>
        <v>46038.450720000001</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184399.11</v>
      </c>
      <c r="D1606" s="2">
        <v>0</v>
      </c>
      <c r="E1606" s="2">
        <v>0</v>
      </c>
      <c r="F1606" s="2">
        <v>0</v>
      </c>
      <c r="G1606" s="3">
        <f t="shared" si="70"/>
        <v>4609.97775</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1246.8399999999999</v>
      </c>
      <c r="D1607" s="2">
        <v>0</v>
      </c>
      <c r="E1607" s="2">
        <v>0</v>
      </c>
      <c r="F1607" s="2">
        <v>0</v>
      </c>
      <c r="G1607" s="3">
        <f t="shared" si="70"/>
        <v>32.417839999999998</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1857.13</v>
      </c>
      <c r="D1610" s="2">
        <v>0</v>
      </c>
      <c r="E1610" s="2">
        <v>0</v>
      </c>
      <c r="F1610" s="2">
        <v>0</v>
      </c>
      <c r="G1610" s="3">
        <f t="shared" si="70"/>
        <v>53.856770000000004</v>
      </c>
      <c r="H1610" s="3">
        <f t="shared" si="71"/>
        <v>0.13000000000010914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5299.92</v>
      </c>
      <c r="D1612" s="2">
        <v>0</v>
      </c>
      <c r="E1612" s="2">
        <v>0</v>
      </c>
      <c r="F1612" s="2">
        <v>0</v>
      </c>
      <c r="G1612" s="3">
        <f t="shared" si="70"/>
        <v>164.29751999999999</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1800</v>
      </c>
      <c r="D1613" s="2">
        <v>0</v>
      </c>
      <c r="E1613" s="2">
        <v>0</v>
      </c>
      <c r="F1613" s="2">
        <v>0</v>
      </c>
      <c r="G1613" s="3">
        <f t="shared" si="70"/>
        <v>57.6</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9854.64</v>
      </c>
      <c r="D1620" s="2">
        <v>0</v>
      </c>
      <c r="E1620" s="2">
        <v>0</v>
      </c>
      <c r="F1620" s="2">
        <v>0</v>
      </c>
      <c r="G1620" s="3">
        <f>B1620/1000*C1620</f>
        <v>384.33096</v>
      </c>
      <c r="H1620" s="3">
        <f>ABS(C1620-ROUND(C1620,0))</f>
        <v>0.36000000000058208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175160.6099999994</v>
      </c>
      <c r="D1621" s="2">
        <v>0</v>
      </c>
      <c r="E1621" s="2">
        <v>0</v>
      </c>
      <c r="F1621" s="2">
        <v>0</v>
      </c>
      <c r="G1621" s="3">
        <f t="shared" si="70"/>
        <v>7006.4243999999762</v>
      </c>
      <c r="H1621" s="3">
        <f t="shared" si="71"/>
        <v>0.39000000059604645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175160.61</v>
      </c>
      <c r="D1681" s="2">
        <v>0</v>
      </c>
      <c r="E1681" s="2">
        <v>0</v>
      </c>
      <c r="F1681" s="2">
        <v>0</v>
      </c>
      <c r="G1681" s="3">
        <f t="shared" si="70"/>
        <v>17516.060999999998</v>
      </c>
      <c r="H1681" s="3">
        <f t="shared" si="71"/>
        <v>0.39000000001396984</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175160.61</v>
      </c>
      <c r="D1682" s="2">
        <v>0</v>
      </c>
      <c r="E1682" s="2">
        <v>0</v>
      </c>
      <c r="F1682" s="2">
        <v>0</v>
      </c>
      <c r="G1682" s="3">
        <f t="shared" si="70"/>
        <v>17691.221610000001</v>
      </c>
      <c r="H1682" s="3">
        <f t="shared" si="71"/>
        <v>0.39000000001396984</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2017</v>
      </c>
      <c r="B1" s="398"/>
      <c r="C1" s="398"/>
    </row>
    <row r="2" spans="1:16" ht="33" customHeight="1" x14ac:dyDescent="0.2">
      <c r="A2" s="399" t="s">
        <v>2018</v>
      </c>
      <c r="B2" s="400"/>
      <c r="C2" s="397"/>
      <c r="D2" s="5"/>
      <c r="E2" s="5"/>
      <c r="F2" s="5"/>
      <c r="G2" s="5"/>
      <c r="H2" s="5"/>
      <c r="I2" s="5"/>
      <c r="J2" s="5"/>
      <c r="K2" s="5"/>
      <c r="L2" s="5"/>
      <c r="M2" s="5"/>
      <c r="N2" s="5"/>
      <c r="O2" s="5"/>
      <c r="P2" s="5"/>
    </row>
    <row r="3" spans="1:16" ht="18.75" customHeight="1" x14ac:dyDescent="0.2">
      <c r="A3" s="222" t="s">
        <v>2019</v>
      </c>
      <c r="B3" s="401" t="s">
        <v>2020</v>
      </c>
      <c r="C3" s="397"/>
      <c r="D3" s="5"/>
      <c r="E3" s="5"/>
      <c r="F3" s="5"/>
      <c r="G3" s="5"/>
      <c r="H3" s="5"/>
      <c r="I3" s="5"/>
      <c r="J3" s="5"/>
      <c r="K3" s="5"/>
      <c r="L3" s="5"/>
      <c r="M3" s="5"/>
      <c r="N3" s="5"/>
      <c r="O3" s="5"/>
      <c r="P3" s="5"/>
    </row>
    <row r="4" spans="1:16" ht="37.5" hidden="1" customHeight="1" x14ac:dyDescent="0.2">
      <c r="A4" s="223" t="s">
        <v>2021</v>
      </c>
      <c r="B4" s="396" t="s">
        <v>2022</v>
      </c>
      <c r="C4" s="397"/>
      <c r="D4" s="5"/>
      <c r="E4" s="5"/>
      <c r="F4" s="5"/>
      <c r="G4" s="5"/>
      <c r="H4" s="5"/>
      <c r="I4" s="5"/>
      <c r="J4" s="5"/>
      <c r="K4" s="5"/>
      <c r="L4" s="5"/>
      <c r="M4" s="5"/>
      <c r="N4" s="5"/>
      <c r="O4" s="5"/>
      <c r="P4" s="5"/>
    </row>
    <row r="5" spans="1:16" ht="48" hidden="1" customHeight="1" x14ac:dyDescent="0.2">
      <c r="A5" s="223" t="s">
        <v>2021</v>
      </c>
      <c r="B5" s="396" t="s">
        <v>2023</v>
      </c>
      <c r="C5" s="397"/>
      <c r="D5" s="5"/>
      <c r="E5" s="5"/>
      <c r="F5" s="5"/>
      <c r="G5" s="5"/>
      <c r="H5" s="5"/>
      <c r="I5" s="5"/>
      <c r="J5" s="5"/>
      <c r="K5" s="5"/>
      <c r="L5" s="5"/>
      <c r="M5" s="5"/>
      <c r="N5" s="5"/>
      <c r="O5" s="5"/>
      <c r="P5" s="5"/>
    </row>
    <row r="6" spans="1:16" ht="59.25" hidden="1" customHeight="1" x14ac:dyDescent="0.2">
      <c r="A6" s="223" t="s">
        <v>2021</v>
      </c>
      <c r="B6" s="396" t="s">
        <v>2024</v>
      </c>
      <c r="C6" s="397"/>
      <c r="D6" s="5"/>
      <c r="E6" s="5"/>
      <c r="F6" s="5"/>
      <c r="G6" s="5"/>
      <c r="H6" s="5"/>
      <c r="I6" s="5"/>
      <c r="J6" s="5"/>
      <c r="K6" s="5"/>
      <c r="L6" s="5"/>
      <c r="M6" s="5"/>
      <c r="N6" s="5"/>
      <c r="O6" s="5"/>
      <c r="P6" s="5"/>
    </row>
    <row r="7" spans="1:16" ht="48" hidden="1" customHeight="1" x14ac:dyDescent="0.2">
      <c r="A7" s="223" t="s">
        <v>2025</v>
      </c>
      <c r="B7" s="396" t="s">
        <v>2026</v>
      </c>
      <c r="C7" s="397"/>
      <c r="D7" s="5"/>
      <c r="E7" s="5"/>
      <c r="F7" s="5"/>
      <c r="G7" s="5"/>
      <c r="H7" s="5"/>
      <c r="I7" s="5"/>
      <c r="J7" s="5"/>
      <c r="K7" s="5"/>
      <c r="L7" s="5"/>
      <c r="M7" s="5"/>
      <c r="N7" s="5"/>
      <c r="O7" s="5"/>
      <c r="P7" s="5"/>
    </row>
    <row r="8" spans="1:16" ht="41.25" hidden="1" customHeight="1" x14ac:dyDescent="0.2">
      <c r="A8" s="223" t="s">
        <v>2027</v>
      </c>
      <c r="B8" s="396" t="s">
        <v>2028</v>
      </c>
      <c r="C8" s="397"/>
      <c r="D8" s="5"/>
      <c r="E8" s="5"/>
      <c r="F8" s="5"/>
      <c r="G8" s="5"/>
      <c r="H8" s="5"/>
      <c r="I8" s="5"/>
      <c r="J8" s="5"/>
      <c r="K8" s="5"/>
      <c r="L8" s="5"/>
      <c r="M8" s="5"/>
      <c r="N8" s="5"/>
      <c r="O8" s="5"/>
      <c r="P8" s="5"/>
    </row>
    <row r="9" spans="1:16" ht="59.25" hidden="1" customHeight="1" x14ac:dyDescent="0.2">
      <c r="A9" s="223" t="s">
        <v>2029</v>
      </c>
      <c r="B9" s="396" t="s">
        <v>2030</v>
      </c>
      <c r="C9" s="397"/>
      <c r="D9" s="5"/>
      <c r="E9" s="5"/>
      <c r="F9" s="5"/>
      <c r="G9" s="5"/>
      <c r="H9" s="5"/>
      <c r="I9" s="5"/>
      <c r="J9" s="5"/>
      <c r="K9" s="5"/>
      <c r="L9" s="5"/>
      <c r="M9" s="5"/>
      <c r="N9" s="5"/>
      <c r="O9" s="5"/>
      <c r="P9" s="5"/>
    </row>
    <row r="10" spans="1:16" ht="61.5" hidden="1" customHeight="1" x14ac:dyDescent="0.2">
      <c r="A10" s="223" t="s">
        <v>2029</v>
      </c>
      <c r="B10" s="396" t="s">
        <v>2031</v>
      </c>
      <c r="C10" s="397"/>
      <c r="D10" s="5"/>
      <c r="E10" s="5"/>
      <c r="F10" s="5"/>
      <c r="G10" s="5"/>
      <c r="H10" s="5"/>
      <c r="I10" s="5"/>
      <c r="J10" s="5"/>
      <c r="K10" s="5"/>
      <c r="L10" s="5"/>
      <c r="M10" s="5"/>
      <c r="N10" s="5"/>
      <c r="O10" s="5"/>
      <c r="P10" s="5"/>
    </row>
    <row r="11" spans="1:16" ht="43.5" hidden="1" customHeight="1" x14ac:dyDescent="0.2">
      <c r="A11" s="223" t="s">
        <v>2029</v>
      </c>
      <c r="B11" s="396" t="s">
        <v>2032</v>
      </c>
      <c r="C11" s="397"/>
      <c r="D11" s="5"/>
      <c r="E11" s="5"/>
      <c r="F11" s="5"/>
      <c r="G11" s="5"/>
      <c r="H11" s="5"/>
      <c r="I11" s="5"/>
      <c r="J11" s="5"/>
      <c r="K11" s="5"/>
      <c r="L11" s="5"/>
      <c r="M11" s="5"/>
      <c r="N11" s="5"/>
      <c r="O11" s="5"/>
      <c r="P11" s="5"/>
    </row>
    <row r="12" spans="1:16" ht="27.75" hidden="1" customHeight="1" x14ac:dyDescent="0.2">
      <c r="A12" s="223" t="s">
        <v>2033</v>
      </c>
      <c r="B12" s="396" t="s">
        <v>2034</v>
      </c>
      <c r="C12" s="397"/>
      <c r="D12" s="5"/>
      <c r="E12" s="5"/>
      <c r="F12" s="5"/>
      <c r="G12" s="5"/>
      <c r="H12" s="5"/>
      <c r="I12" s="5"/>
      <c r="J12" s="5"/>
      <c r="K12" s="5"/>
      <c r="L12" s="5"/>
      <c r="M12" s="5"/>
      <c r="N12" s="5"/>
      <c r="O12" s="5"/>
      <c r="P12" s="5"/>
    </row>
    <row r="13" spans="1:16" ht="27.75" hidden="1" customHeight="1" x14ac:dyDescent="0.2">
      <c r="A13" s="223" t="s">
        <v>2035</v>
      </c>
      <c r="B13" s="396" t="s">
        <v>2036</v>
      </c>
      <c r="C13" s="397"/>
      <c r="D13" s="5"/>
      <c r="E13" s="5"/>
      <c r="F13" s="5"/>
      <c r="G13" s="5"/>
      <c r="H13" s="5"/>
      <c r="I13" s="5"/>
      <c r="J13" s="5"/>
      <c r="K13" s="5"/>
      <c r="L13" s="5"/>
      <c r="M13" s="5"/>
      <c r="N13" s="5"/>
      <c r="O13" s="5"/>
      <c r="P13" s="5"/>
    </row>
    <row r="14" spans="1:16" ht="45.75" hidden="1" customHeight="1" x14ac:dyDescent="0.2">
      <c r="A14" s="223" t="s">
        <v>2037</v>
      </c>
      <c r="B14" s="396" t="s">
        <v>2038</v>
      </c>
      <c r="C14" s="397"/>
      <c r="D14" s="5"/>
      <c r="E14" s="5"/>
      <c r="F14" s="5"/>
      <c r="G14" s="5"/>
      <c r="H14" s="5"/>
      <c r="I14" s="5"/>
      <c r="J14" s="5"/>
      <c r="K14" s="5"/>
      <c r="L14" s="5"/>
      <c r="M14" s="5"/>
      <c r="N14" s="5"/>
      <c r="O14" s="5"/>
      <c r="P14" s="5"/>
    </row>
    <row r="15" spans="1:16" ht="45.75" hidden="1" customHeight="1" x14ac:dyDescent="0.2">
      <c r="A15" s="223" t="s">
        <v>2039</v>
      </c>
      <c r="B15" s="396" t="s">
        <v>2040</v>
      </c>
      <c r="C15" s="397"/>
      <c r="D15" s="5"/>
      <c r="E15" s="5"/>
      <c r="F15" s="5"/>
      <c r="G15" s="5"/>
      <c r="H15" s="5"/>
      <c r="I15" s="5"/>
      <c r="J15" s="5"/>
      <c r="K15" s="5"/>
      <c r="L15" s="5"/>
      <c r="M15" s="5"/>
      <c r="N15" s="5"/>
      <c r="O15" s="5"/>
      <c r="P15" s="5"/>
    </row>
    <row r="16" spans="1:16" ht="51" hidden="1" customHeight="1" x14ac:dyDescent="0.2">
      <c r="A16" s="223" t="s">
        <v>2041</v>
      </c>
      <c r="B16" s="396" t="s">
        <v>2042</v>
      </c>
      <c r="C16" s="397"/>
      <c r="D16" s="5"/>
      <c r="E16" s="5"/>
      <c r="F16" s="5"/>
      <c r="G16" s="5"/>
      <c r="H16" s="5"/>
      <c r="I16" s="5"/>
      <c r="J16" s="5"/>
      <c r="K16" s="5"/>
      <c r="L16" s="5"/>
      <c r="M16" s="5"/>
      <c r="N16" s="5"/>
      <c r="O16" s="5"/>
      <c r="P16" s="5"/>
    </row>
    <row r="17" spans="1:16" ht="27.75" hidden="1" customHeight="1" x14ac:dyDescent="0.2">
      <c r="A17" s="223" t="s">
        <v>2043</v>
      </c>
      <c r="B17" s="396" t="s">
        <v>2044</v>
      </c>
      <c r="C17" s="397"/>
      <c r="D17" s="5"/>
      <c r="E17" s="5"/>
      <c r="F17" s="5"/>
      <c r="G17" s="5"/>
      <c r="H17" s="5"/>
      <c r="I17" s="5"/>
      <c r="J17" s="5"/>
      <c r="K17" s="5"/>
      <c r="L17" s="5"/>
      <c r="M17" s="5"/>
      <c r="N17" s="5"/>
      <c r="O17" s="5"/>
      <c r="P17" s="5"/>
    </row>
    <row r="18" spans="1:16" ht="27.75" hidden="1" customHeight="1" x14ac:dyDescent="0.2">
      <c r="A18" s="223" t="s">
        <v>2045</v>
      </c>
      <c r="B18" s="396" t="s">
        <v>2046</v>
      </c>
      <c r="C18" s="397"/>
      <c r="D18" s="5"/>
      <c r="E18" s="5"/>
      <c r="F18" s="5"/>
      <c r="G18" s="5"/>
      <c r="H18" s="5"/>
      <c r="I18" s="5"/>
      <c r="J18" s="5"/>
      <c r="K18" s="5"/>
      <c r="L18" s="5"/>
      <c r="M18" s="5"/>
      <c r="N18" s="5"/>
      <c r="O18" s="5"/>
      <c r="P18" s="5"/>
    </row>
    <row r="19" spans="1:16" ht="45" hidden="1" customHeight="1" x14ac:dyDescent="0.2">
      <c r="A19" s="223" t="s">
        <v>2045</v>
      </c>
      <c r="B19" s="396" t="s">
        <v>2047</v>
      </c>
      <c r="C19" s="397"/>
      <c r="D19" s="5"/>
      <c r="E19" s="5"/>
      <c r="F19" s="5"/>
      <c r="G19" s="5"/>
      <c r="H19" s="5"/>
      <c r="I19" s="5"/>
      <c r="J19" s="5"/>
      <c r="K19" s="5"/>
      <c r="L19" s="5"/>
      <c r="M19" s="5"/>
      <c r="N19" s="5"/>
      <c r="O19" s="5"/>
      <c r="P19" s="5"/>
    </row>
    <row r="20" spans="1:16" ht="45" hidden="1" customHeight="1" x14ac:dyDescent="0.2">
      <c r="A20" s="223" t="s">
        <v>2048</v>
      </c>
      <c r="B20" s="396" t="s">
        <v>2049</v>
      </c>
      <c r="C20" s="397"/>
      <c r="D20" s="5"/>
      <c r="E20" s="5"/>
      <c r="F20" s="5"/>
      <c r="G20" s="5"/>
      <c r="H20" s="5"/>
      <c r="I20" s="5"/>
      <c r="J20" s="5"/>
      <c r="K20" s="5"/>
      <c r="L20" s="5"/>
      <c r="M20" s="5"/>
      <c r="N20" s="5"/>
      <c r="O20" s="5"/>
      <c r="P20" s="5"/>
    </row>
    <row r="21" spans="1:16" ht="30" hidden="1" customHeight="1" x14ac:dyDescent="0.2">
      <c r="A21" s="223" t="s">
        <v>2050</v>
      </c>
      <c r="B21" s="396" t="s">
        <v>2051</v>
      </c>
      <c r="C21" s="397"/>
      <c r="D21" s="5"/>
      <c r="E21" s="5"/>
      <c r="F21" s="5"/>
      <c r="G21" s="5"/>
      <c r="H21" s="5"/>
      <c r="I21" s="5"/>
      <c r="J21" s="5"/>
      <c r="K21" s="5"/>
      <c r="L21" s="5"/>
      <c r="M21" s="5"/>
      <c r="N21" s="5"/>
      <c r="O21" s="5"/>
      <c r="P21" s="5"/>
    </row>
    <row r="22" spans="1:16" ht="30" hidden="1" customHeight="1" x14ac:dyDescent="0.2">
      <c r="A22" s="223" t="s">
        <v>2052</v>
      </c>
      <c r="B22" s="396" t="s">
        <v>2053</v>
      </c>
      <c r="C22" s="397"/>
      <c r="D22" s="5"/>
      <c r="E22" s="5"/>
      <c r="F22" s="5"/>
      <c r="G22" s="5"/>
      <c r="H22" s="5"/>
      <c r="I22" s="5"/>
      <c r="J22" s="5"/>
      <c r="K22" s="5"/>
      <c r="L22" s="5"/>
      <c r="M22" s="5"/>
      <c r="N22" s="5"/>
      <c r="O22" s="5"/>
      <c r="P22" s="5"/>
    </row>
    <row r="23" spans="1:16" ht="30" hidden="1" customHeight="1" x14ac:dyDescent="0.2">
      <c r="A23" s="223" t="s">
        <v>2054</v>
      </c>
      <c r="B23" s="396" t="s">
        <v>2055</v>
      </c>
      <c r="C23" s="397"/>
      <c r="D23" s="5"/>
      <c r="E23" s="5"/>
      <c r="F23" s="5"/>
      <c r="G23" s="5"/>
      <c r="H23" s="5"/>
      <c r="I23" s="5"/>
      <c r="J23" s="5"/>
      <c r="K23" s="5"/>
      <c r="L23" s="5"/>
      <c r="M23" s="5"/>
      <c r="N23" s="5"/>
      <c r="O23" s="5"/>
      <c r="P23" s="5"/>
    </row>
    <row r="24" spans="1:16" ht="30" hidden="1" customHeight="1" x14ac:dyDescent="0.2">
      <c r="A24" s="223" t="s">
        <v>2056</v>
      </c>
      <c r="B24" s="396" t="s">
        <v>2057</v>
      </c>
      <c r="C24" s="397"/>
      <c r="D24" s="5"/>
      <c r="E24" s="5"/>
      <c r="F24" s="5"/>
      <c r="G24" s="5"/>
      <c r="H24" s="5"/>
      <c r="I24" s="5"/>
      <c r="J24" s="5"/>
      <c r="K24" s="5"/>
      <c r="L24" s="5"/>
      <c r="M24" s="5"/>
      <c r="N24" s="5"/>
      <c r="O24" s="5"/>
      <c r="P24" s="5"/>
    </row>
    <row r="25" spans="1:16" ht="30" hidden="1" customHeight="1" x14ac:dyDescent="0.2">
      <c r="A25" s="223" t="s">
        <v>2058</v>
      </c>
      <c r="B25" s="396" t="s">
        <v>2059</v>
      </c>
      <c r="C25" s="397"/>
      <c r="D25" s="5"/>
      <c r="E25" s="5"/>
      <c r="F25" s="5"/>
      <c r="G25" s="5"/>
      <c r="H25" s="5"/>
      <c r="I25" s="5"/>
      <c r="J25" s="5"/>
      <c r="K25" s="5"/>
      <c r="L25" s="5"/>
      <c r="M25" s="5"/>
      <c r="N25" s="5"/>
      <c r="O25" s="5"/>
      <c r="P25" s="5"/>
    </row>
    <row r="26" spans="1:16" ht="30" hidden="1" customHeight="1" x14ac:dyDescent="0.2">
      <c r="A26" s="223" t="s">
        <v>2060</v>
      </c>
      <c r="B26" s="396" t="s">
        <v>2061</v>
      </c>
      <c r="C26" s="397"/>
      <c r="D26" s="5"/>
      <c r="E26" s="5"/>
      <c r="F26" s="5"/>
      <c r="G26" s="5"/>
      <c r="H26" s="5"/>
      <c r="I26" s="5"/>
      <c r="J26" s="5"/>
      <c r="K26" s="5"/>
      <c r="L26" s="5"/>
      <c r="M26" s="5"/>
      <c r="N26" s="5"/>
      <c r="O26" s="5"/>
      <c r="P26" s="5"/>
    </row>
    <row r="27" spans="1:16" ht="70.5" hidden="1" customHeight="1" x14ac:dyDescent="0.2">
      <c r="A27" s="223" t="s">
        <v>2062</v>
      </c>
      <c r="B27" s="396" t="s">
        <v>2063</v>
      </c>
      <c r="C27" s="397"/>
      <c r="D27" s="5"/>
      <c r="E27" s="5"/>
      <c r="F27" s="5"/>
      <c r="G27" s="5"/>
      <c r="H27" s="5"/>
      <c r="I27" s="5"/>
      <c r="J27" s="5"/>
      <c r="K27" s="5"/>
      <c r="L27" s="5"/>
      <c r="M27" s="5"/>
      <c r="N27" s="5"/>
      <c r="O27" s="5"/>
      <c r="P27" s="5"/>
    </row>
    <row r="28" spans="1:16" ht="48" hidden="1" customHeight="1" x14ac:dyDescent="0.2">
      <c r="A28" s="223" t="s">
        <v>2064</v>
      </c>
      <c r="B28" s="396" t="s">
        <v>2065</v>
      </c>
      <c r="C28" s="397"/>
      <c r="D28" s="5"/>
      <c r="E28" s="5"/>
      <c r="F28" s="5"/>
      <c r="G28" s="5"/>
      <c r="H28" s="5"/>
      <c r="I28" s="5"/>
      <c r="J28" s="5"/>
      <c r="K28" s="5"/>
      <c r="L28" s="5"/>
      <c r="M28" s="5"/>
      <c r="N28" s="5"/>
      <c r="O28" s="5"/>
      <c r="P28" s="5"/>
    </row>
    <row r="29" spans="1:16" ht="100.5" hidden="1" customHeight="1" x14ac:dyDescent="0.2">
      <c r="A29" s="223" t="s">
        <v>2066</v>
      </c>
      <c r="B29" s="396" t="s">
        <v>2067</v>
      </c>
      <c r="C29" s="397"/>
      <c r="D29" s="5"/>
      <c r="E29" s="5"/>
      <c r="F29" s="5"/>
      <c r="G29" s="5"/>
      <c r="H29" s="5"/>
      <c r="I29" s="5"/>
      <c r="J29" s="5"/>
      <c r="K29" s="5"/>
      <c r="L29" s="5"/>
      <c r="M29" s="5"/>
      <c r="N29" s="5"/>
      <c r="O29" s="5"/>
      <c r="P29" s="5"/>
    </row>
    <row r="30" spans="1:16" ht="45" hidden="1" customHeight="1" x14ac:dyDescent="0.2">
      <c r="A30" s="223" t="s">
        <v>2068</v>
      </c>
      <c r="B30" s="396" t="s">
        <v>2069</v>
      </c>
      <c r="C30" s="397"/>
      <c r="D30" s="5"/>
      <c r="E30" s="5"/>
      <c r="F30" s="5"/>
      <c r="G30" s="5"/>
      <c r="H30" s="5"/>
      <c r="I30" s="5"/>
      <c r="J30" s="5"/>
      <c r="K30" s="5"/>
      <c r="L30" s="5"/>
      <c r="M30" s="5"/>
      <c r="N30" s="5"/>
      <c r="O30" s="5"/>
      <c r="P30" s="5"/>
    </row>
    <row r="31" spans="1:16" ht="45" hidden="1" customHeight="1" x14ac:dyDescent="0.2">
      <c r="A31" s="223" t="s">
        <v>2070</v>
      </c>
      <c r="B31" s="396" t="s">
        <v>2071</v>
      </c>
      <c r="C31" s="397"/>
      <c r="D31" s="5"/>
      <c r="E31" s="5"/>
      <c r="F31" s="5"/>
      <c r="G31" s="5"/>
      <c r="H31" s="5"/>
      <c r="I31" s="5"/>
      <c r="J31" s="5"/>
      <c r="K31" s="5"/>
      <c r="L31" s="5"/>
      <c r="M31" s="5"/>
      <c r="N31" s="5"/>
      <c r="O31" s="5"/>
      <c r="P31" s="5"/>
    </row>
    <row r="32" spans="1:16" ht="45" hidden="1" customHeight="1" x14ac:dyDescent="0.2">
      <c r="A32" s="223" t="s">
        <v>2072</v>
      </c>
      <c r="B32" s="396" t="s">
        <v>2073</v>
      </c>
      <c r="C32" s="397"/>
      <c r="D32" s="5"/>
      <c r="E32" s="5"/>
      <c r="F32" s="5"/>
      <c r="G32" s="5"/>
      <c r="H32" s="5"/>
      <c r="I32" s="5"/>
      <c r="J32" s="5"/>
      <c r="K32" s="5"/>
      <c r="L32" s="5"/>
      <c r="M32" s="5"/>
      <c r="N32" s="5"/>
      <c r="O32" s="5"/>
      <c r="P32" s="5"/>
    </row>
    <row r="33" spans="1:16" ht="72" hidden="1" customHeight="1" x14ac:dyDescent="0.2">
      <c r="A33" s="223" t="s">
        <v>2074</v>
      </c>
      <c r="B33" s="396" t="s">
        <v>2075</v>
      </c>
      <c r="C33" s="397"/>
      <c r="D33" s="5"/>
      <c r="E33" s="5"/>
      <c r="F33" s="5"/>
      <c r="G33" s="5"/>
      <c r="H33" s="5"/>
      <c r="I33" s="5"/>
      <c r="J33" s="5"/>
      <c r="K33" s="5"/>
      <c r="L33" s="5"/>
      <c r="M33" s="5"/>
      <c r="N33" s="5"/>
      <c r="O33" s="5"/>
      <c r="P33" s="5"/>
    </row>
    <row r="34" spans="1:16" ht="79.5" hidden="1" customHeight="1" x14ac:dyDescent="0.2">
      <c r="A34" s="223" t="s">
        <v>2076</v>
      </c>
      <c r="B34" s="396" t="s">
        <v>2077</v>
      </c>
      <c r="C34" s="397"/>
      <c r="D34" s="5"/>
      <c r="E34" s="5"/>
      <c r="F34" s="5"/>
      <c r="G34" s="5"/>
      <c r="H34" s="5"/>
      <c r="I34" s="5"/>
      <c r="J34" s="5"/>
      <c r="K34" s="5"/>
      <c r="L34" s="5"/>
      <c r="M34" s="5"/>
      <c r="N34" s="5"/>
      <c r="O34" s="5"/>
      <c r="P34" s="5"/>
    </row>
    <row r="35" spans="1:16" ht="70.5" hidden="1" customHeight="1" x14ac:dyDescent="0.2">
      <c r="A35" s="223" t="s">
        <v>2078</v>
      </c>
      <c r="B35" s="396" t="s">
        <v>2079</v>
      </c>
      <c r="C35" s="397"/>
      <c r="D35" s="5"/>
      <c r="E35" s="5"/>
      <c r="F35" s="5"/>
      <c r="G35" s="5"/>
      <c r="H35" s="5"/>
      <c r="I35" s="5"/>
      <c r="J35" s="5"/>
      <c r="K35" s="5"/>
      <c r="L35" s="5"/>
      <c r="M35" s="5"/>
      <c r="N35" s="5"/>
      <c r="O35" s="5"/>
      <c r="P35" s="5"/>
    </row>
    <row r="36" spans="1:16" ht="45.75" hidden="1" customHeight="1" x14ac:dyDescent="0.2">
      <c r="A36" s="223" t="s">
        <v>2080</v>
      </c>
      <c r="B36" s="396" t="s">
        <v>2081</v>
      </c>
      <c r="C36" s="397"/>
      <c r="D36" s="5"/>
      <c r="E36" s="5"/>
      <c r="F36" s="5"/>
      <c r="G36" s="5"/>
      <c r="H36" s="5"/>
      <c r="I36" s="5"/>
      <c r="J36" s="5"/>
      <c r="K36" s="5"/>
      <c r="L36" s="5"/>
      <c r="M36" s="5"/>
      <c r="N36" s="5"/>
      <c r="O36" s="5"/>
      <c r="P36" s="5"/>
    </row>
    <row r="37" spans="1:16" ht="54.75" hidden="1" customHeight="1" x14ac:dyDescent="0.2">
      <c r="A37" s="223" t="s">
        <v>2082</v>
      </c>
      <c r="B37" s="396" t="s">
        <v>2083</v>
      </c>
      <c r="C37" s="397"/>
      <c r="D37" s="5"/>
      <c r="E37" s="5"/>
      <c r="F37" s="5"/>
      <c r="G37" s="5"/>
      <c r="H37" s="5"/>
      <c r="I37" s="5"/>
      <c r="J37" s="5"/>
      <c r="K37" s="5"/>
      <c r="L37" s="5"/>
      <c r="M37" s="5"/>
      <c r="N37" s="5"/>
      <c r="O37" s="5"/>
      <c r="P37" s="5"/>
    </row>
    <row r="38" spans="1:16" ht="37.5" hidden="1" customHeight="1" x14ac:dyDescent="0.2">
      <c r="A38" s="223" t="s">
        <v>2084</v>
      </c>
      <c r="B38" s="396" t="s">
        <v>2085</v>
      </c>
      <c r="C38" s="397"/>
      <c r="D38" s="5"/>
      <c r="E38" s="5"/>
      <c r="F38" s="5"/>
      <c r="G38" s="5"/>
      <c r="H38" s="5"/>
      <c r="I38" s="5"/>
      <c r="J38" s="5"/>
      <c r="K38" s="5"/>
      <c r="L38" s="5"/>
      <c r="M38" s="5"/>
      <c r="N38" s="5"/>
      <c r="O38" s="5"/>
      <c r="P38" s="5"/>
    </row>
    <row r="39" spans="1:16" ht="61.5" hidden="1" customHeight="1" x14ac:dyDescent="0.2">
      <c r="A39" s="223" t="s">
        <v>2086</v>
      </c>
      <c r="B39" s="396" t="s">
        <v>2087</v>
      </c>
      <c r="C39" s="397"/>
      <c r="D39" s="5"/>
      <c r="E39" s="5"/>
      <c r="F39" s="5"/>
      <c r="G39" s="5"/>
      <c r="H39" s="5"/>
      <c r="I39" s="5"/>
      <c r="J39" s="5"/>
      <c r="K39" s="5"/>
      <c r="L39" s="5"/>
      <c r="M39" s="5"/>
      <c r="N39" s="5"/>
      <c r="O39" s="5"/>
      <c r="P39" s="5"/>
    </row>
    <row r="40" spans="1:16" ht="53.25" hidden="1" customHeight="1" x14ac:dyDescent="0.2">
      <c r="A40" s="223" t="s">
        <v>2088</v>
      </c>
      <c r="B40" s="396" t="s">
        <v>2089</v>
      </c>
      <c r="C40" s="397"/>
      <c r="D40" s="5"/>
      <c r="E40" s="5"/>
      <c r="F40" s="5"/>
      <c r="G40" s="5"/>
      <c r="H40" s="5"/>
      <c r="I40" s="5"/>
      <c r="J40" s="5"/>
      <c r="K40" s="5"/>
      <c r="L40" s="5"/>
      <c r="M40" s="5"/>
      <c r="N40" s="5"/>
      <c r="O40" s="5"/>
      <c r="P40" s="5"/>
    </row>
    <row r="41" spans="1:16" ht="73.5" hidden="1" customHeight="1" x14ac:dyDescent="0.2">
      <c r="A41" s="223" t="s">
        <v>2090</v>
      </c>
      <c r="B41" s="396" t="s">
        <v>2091</v>
      </c>
      <c r="C41" s="397"/>
      <c r="D41" s="5"/>
      <c r="E41" s="5"/>
      <c r="F41" s="5"/>
      <c r="G41" s="5"/>
      <c r="H41" s="5"/>
      <c r="I41" s="5"/>
      <c r="J41" s="5"/>
      <c r="K41" s="5"/>
      <c r="L41" s="5"/>
      <c r="M41" s="5"/>
      <c r="N41" s="5"/>
      <c r="O41" s="5"/>
      <c r="P41" s="5"/>
    </row>
    <row r="42" spans="1:16" ht="57.75" hidden="1" customHeight="1" x14ac:dyDescent="0.2">
      <c r="A42" s="223" t="s">
        <v>2092</v>
      </c>
      <c r="B42" s="396" t="s">
        <v>2093</v>
      </c>
      <c r="C42" s="397"/>
      <c r="D42" s="5"/>
      <c r="E42" s="5"/>
      <c r="F42" s="5"/>
      <c r="G42" s="5"/>
      <c r="H42" s="5"/>
      <c r="I42" s="5"/>
      <c r="J42" s="5"/>
      <c r="K42" s="5"/>
      <c r="L42" s="5"/>
      <c r="M42" s="5"/>
      <c r="N42" s="5"/>
      <c r="O42" s="5"/>
      <c r="P42" s="5"/>
    </row>
    <row r="43" spans="1:16" ht="84" hidden="1" customHeight="1" x14ac:dyDescent="0.2">
      <c r="A43" s="223" t="s">
        <v>2094</v>
      </c>
      <c r="B43" s="396" t="s">
        <v>2095</v>
      </c>
      <c r="C43" s="397"/>
      <c r="D43" s="5"/>
      <c r="E43" s="5"/>
      <c r="F43" s="5"/>
      <c r="G43" s="5"/>
      <c r="H43" s="5"/>
      <c r="I43" s="5"/>
      <c r="J43" s="5"/>
      <c r="K43" s="5"/>
      <c r="L43" s="5"/>
      <c r="M43" s="5"/>
      <c r="N43" s="5"/>
      <c r="O43" s="5"/>
      <c r="P43" s="5"/>
    </row>
    <row r="44" spans="1:16" ht="48" hidden="1" customHeight="1" x14ac:dyDescent="0.2">
      <c r="A44" s="223" t="s">
        <v>2096</v>
      </c>
      <c r="B44" s="396" t="s">
        <v>2097</v>
      </c>
      <c r="C44" s="397"/>
      <c r="D44" s="5"/>
      <c r="E44" s="5"/>
      <c r="F44" s="5"/>
      <c r="G44" s="5"/>
      <c r="H44" s="5"/>
      <c r="I44" s="5"/>
      <c r="J44" s="5"/>
      <c r="K44" s="5"/>
      <c r="L44" s="5"/>
      <c r="M44" s="5"/>
      <c r="N44" s="5"/>
      <c r="O44" s="5"/>
      <c r="P44" s="5"/>
    </row>
    <row r="45" spans="1:16" ht="57" hidden="1" customHeight="1" x14ac:dyDescent="0.2">
      <c r="A45" s="223" t="s">
        <v>2098</v>
      </c>
      <c r="B45" s="396" t="s">
        <v>2099</v>
      </c>
      <c r="C45" s="397"/>
      <c r="D45" s="5"/>
      <c r="E45" s="5"/>
      <c r="F45" s="5"/>
      <c r="G45" s="5"/>
      <c r="H45" s="5"/>
      <c r="I45" s="5"/>
      <c r="J45" s="5"/>
      <c r="K45" s="5"/>
      <c r="L45" s="5"/>
      <c r="M45" s="5"/>
      <c r="N45" s="5"/>
      <c r="O45" s="5"/>
      <c r="P45" s="5"/>
    </row>
    <row r="46" spans="1:16" ht="73.5" hidden="1" customHeight="1" x14ac:dyDescent="0.2">
      <c r="A46" s="223" t="s">
        <v>2100</v>
      </c>
      <c r="B46" s="407" t="s">
        <v>2101</v>
      </c>
      <c r="C46" s="397"/>
      <c r="D46" s="5"/>
      <c r="E46" s="5"/>
      <c r="F46" s="5"/>
      <c r="G46" s="5"/>
      <c r="H46" s="5"/>
      <c r="I46" s="5"/>
      <c r="J46" s="5"/>
      <c r="K46" s="5"/>
      <c r="L46" s="5"/>
      <c r="M46" s="5"/>
      <c r="N46" s="5"/>
      <c r="O46" s="5"/>
      <c r="P46" s="5"/>
    </row>
    <row r="47" spans="1:16" ht="66" hidden="1" customHeight="1" x14ac:dyDescent="0.2">
      <c r="A47" s="39" t="s">
        <v>2102</v>
      </c>
      <c r="B47" s="408" t="s">
        <v>2103</v>
      </c>
      <c r="C47" s="408"/>
      <c r="D47" s="5"/>
      <c r="E47" s="5"/>
      <c r="F47" s="5"/>
      <c r="G47" s="5"/>
      <c r="H47" s="5"/>
      <c r="I47" s="5"/>
      <c r="J47" s="5"/>
      <c r="K47" s="5"/>
      <c r="L47" s="5"/>
      <c r="M47" s="5"/>
      <c r="N47" s="5"/>
      <c r="O47" s="5"/>
      <c r="P47" s="5"/>
    </row>
    <row r="48" spans="1:16" ht="123.75" customHeight="1" x14ac:dyDescent="0.2">
      <c r="A48" s="202" t="s">
        <v>2104</v>
      </c>
      <c r="B48" s="406" t="s">
        <v>2105</v>
      </c>
      <c r="C48" s="405"/>
      <c r="D48" s="5"/>
      <c r="E48" s="5"/>
      <c r="F48" s="5"/>
      <c r="G48" s="5"/>
      <c r="H48" s="5"/>
      <c r="I48" s="5"/>
      <c r="J48" s="5"/>
      <c r="K48" s="5"/>
      <c r="L48" s="5"/>
      <c r="M48" s="5"/>
      <c r="N48" s="5"/>
      <c r="O48" s="5"/>
      <c r="P48" s="5"/>
    </row>
    <row r="49" spans="1:16" ht="34.5" customHeight="1" x14ac:dyDescent="0.2">
      <c r="A49" s="202" t="s">
        <v>2106</v>
      </c>
      <c r="B49" s="404" t="s">
        <v>2107</v>
      </c>
      <c r="C49" s="405"/>
      <c r="D49" s="5"/>
      <c r="E49" s="5"/>
      <c r="F49" s="5"/>
      <c r="G49" s="5"/>
      <c r="H49" s="5"/>
      <c r="I49" s="5"/>
      <c r="J49" s="5"/>
      <c r="K49" s="5"/>
      <c r="L49" s="5"/>
      <c r="M49" s="5"/>
      <c r="N49" s="5"/>
      <c r="O49" s="5"/>
      <c r="P49" s="5"/>
    </row>
    <row r="50" spans="1:16" ht="34.5" customHeight="1" x14ac:dyDescent="0.2">
      <c r="A50" s="202" t="s">
        <v>2108</v>
      </c>
      <c r="B50" s="404" t="s">
        <v>2109</v>
      </c>
      <c r="C50" s="405"/>
      <c r="D50" s="5"/>
      <c r="E50" s="5"/>
      <c r="F50" s="5"/>
      <c r="G50" s="5"/>
      <c r="H50" s="5"/>
      <c r="I50" s="5"/>
      <c r="J50" s="5"/>
      <c r="K50" s="5"/>
      <c r="L50" s="5"/>
      <c r="M50" s="5"/>
      <c r="N50" s="5"/>
      <c r="O50" s="5"/>
      <c r="P50" s="5"/>
    </row>
    <row r="51" spans="1:16" ht="31.5" customHeight="1" x14ac:dyDescent="0.2">
      <c r="A51" s="224" t="s">
        <v>2110</v>
      </c>
      <c r="B51" s="396" t="s">
        <v>2111</v>
      </c>
      <c r="C51" s="397"/>
      <c r="D51" s="5"/>
      <c r="E51" s="5"/>
      <c r="F51" s="5"/>
      <c r="G51" s="5"/>
      <c r="H51" s="5"/>
      <c r="I51" s="5"/>
      <c r="J51" s="5"/>
      <c r="K51" s="5"/>
      <c r="L51" s="5"/>
      <c r="M51" s="5"/>
      <c r="N51" s="5"/>
      <c r="O51" s="5"/>
      <c r="P51" s="5"/>
    </row>
    <row r="52" spans="1:16" ht="31.5" customHeight="1" x14ac:dyDescent="0.2">
      <c r="A52" s="224" t="s">
        <v>2112</v>
      </c>
      <c r="B52" s="396" t="s">
        <v>2113</v>
      </c>
      <c r="C52" s="397"/>
      <c r="D52" s="5"/>
      <c r="E52" s="5"/>
      <c r="F52" s="5"/>
      <c r="G52" s="5"/>
      <c r="H52" s="5"/>
      <c r="I52" s="5"/>
      <c r="J52" s="5"/>
      <c r="K52" s="5"/>
      <c r="L52" s="5"/>
      <c r="M52" s="5"/>
      <c r="N52" s="5"/>
      <c r="O52" s="5"/>
      <c r="P52" s="5"/>
    </row>
    <row r="53" spans="1:16" ht="31.5" customHeight="1" x14ac:dyDescent="0.2">
      <c r="A53" s="224" t="s">
        <v>2114</v>
      </c>
      <c r="B53" s="409" t="s">
        <v>2115</v>
      </c>
      <c r="C53" s="410"/>
      <c r="D53" s="5"/>
      <c r="E53" s="5"/>
      <c r="F53" s="5"/>
      <c r="G53" s="5"/>
      <c r="H53" s="5"/>
      <c r="I53" s="5"/>
      <c r="J53" s="5"/>
      <c r="K53" s="5"/>
      <c r="L53" s="5"/>
      <c r="M53" s="5"/>
      <c r="N53" s="5"/>
      <c r="O53" s="5"/>
      <c r="P53" s="5"/>
    </row>
    <row r="54" spans="1:16" ht="31.5" customHeight="1" x14ac:dyDescent="0.2">
      <c r="A54" s="224" t="s">
        <v>2116</v>
      </c>
      <c r="B54" s="409" t="s">
        <v>2117</v>
      </c>
      <c r="C54" s="410"/>
      <c r="D54" s="5"/>
      <c r="E54" s="5"/>
      <c r="F54" s="5"/>
      <c r="G54" s="5"/>
      <c r="H54" s="5"/>
      <c r="I54" s="5"/>
      <c r="J54" s="5"/>
      <c r="K54" s="5"/>
      <c r="L54" s="5"/>
      <c r="M54" s="5"/>
      <c r="N54" s="5"/>
      <c r="O54" s="5"/>
      <c r="P54" s="5"/>
    </row>
    <row r="55" spans="1:16" ht="54.6" customHeight="1" x14ac:dyDescent="0.2">
      <c r="A55" s="224" t="s">
        <v>2118</v>
      </c>
      <c r="B55" s="409" t="s">
        <v>2119</v>
      </c>
      <c r="C55" s="410"/>
      <c r="D55" s="5"/>
      <c r="E55" s="5"/>
      <c r="F55" s="5"/>
      <c r="G55" s="5"/>
      <c r="H55" s="5"/>
      <c r="I55" s="5"/>
      <c r="J55" s="5"/>
      <c r="K55" s="5"/>
      <c r="L55" s="5"/>
      <c r="M55" s="5"/>
      <c r="N55" s="5"/>
      <c r="O55" s="5"/>
      <c r="P55" s="5"/>
    </row>
    <row r="56" spans="1:16" ht="54.6" customHeight="1" x14ac:dyDescent="0.2">
      <c r="A56" s="224" t="s">
        <v>2120</v>
      </c>
      <c r="B56" s="409" t="s">
        <v>2121</v>
      </c>
      <c r="C56" s="410"/>
      <c r="D56" s="5"/>
      <c r="E56" s="5"/>
      <c r="F56" s="5"/>
      <c r="G56" s="5"/>
      <c r="H56" s="5"/>
      <c r="I56" s="5"/>
      <c r="J56" s="5"/>
      <c r="K56" s="5"/>
      <c r="L56" s="5"/>
      <c r="M56" s="5"/>
      <c r="N56" s="5"/>
      <c r="O56" s="5"/>
      <c r="P56" s="5"/>
    </row>
    <row r="57" spans="1:16" ht="54" customHeight="1" x14ac:dyDescent="0.2">
      <c r="A57" s="224" t="s">
        <v>2122</v>
      </c>
      <c r="B57" s="409" t="s">
        <v>2123</v>
      </c>
      <c r="C57" s="410"/>
      <c r="D57" s="5"/>
      <c r="E57" s="5"/>
      <c r="F57" s="5"/>
      <c r="G57" s="5"/>
      <c r="H57" s="5"/>
      <c r="I57" s="5"/>
      <c r="J57" s="5"/>
      <c r="K57" s="5"/>
      <c r="L57" s="5"/>
      <c r="M57" s="5"/>
      <c r="N57" s="5"/>
      <c r="O57" s="5"/>
      <c r="P57" s="5"/>
    </row>
    <row r="58" spans="1:16" ht="31.15" customHeight="1" x14ac:dyDescent="0.2">
      <c r="A58" s="270" t="s">
        <v>2124</v>
      </c>
      <c r="B58" s="402" t="s">
        <v>2125</v>
      </c>
      <c r="C58" s="403"/>
      <c r="D58" s="5"/>
      <c r="E58" s="5"/>
      <c r="F58" s="5"/>
      <c r="G58" s="5"/>
      <c r="H58" s="5"/>
      <c r="I58" s="5"/>
      <c r="J58" s="5"/>
      <c r="K58" s="5"/>
      <c r="L58" s="5"/>
      <c r="M58" s="5"/>
      <c r="N58" s="5"/>
      <c r="O58" s="5"/>
      <c r="P58" s="5"/>
    </row>
    <row r="59" spans="1:16" ht="46.5" customHeight="1" x14ac:dyDescent="0.2">
      <c r="A59" s="302" t="s">
        <v>2126</v>
      </c>
      <c r="B59" s="394" t="s">
        <v>2127</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1995</v>
      </c>
    </row>
    <row r="2" spans="1:1" ht="12.75" customHeight="1" x14ac:dyDescent="0.2">
      <c r="A2" s="204"/>
    </row>
    <row r="3" spans="1:1" ht="12.75" x14ac:dyDescent="0.2">
      <c r="A3" s="205" t="s">
        <v>1996</v>
      </c>
    </row>
    <row r="4" spans="1:1" ht="39" customHeight="1" x14ac:dyDescent="0.2">
      <c r="A4" s="205" t="s">
        <v>1997</v>
      </c>
    </row>
    <row r="5" spans="1:1" ht="60.75" customHeight="1" x14ac:dyDescent="0.2">
      <c r="A5" s="205" t="s">
        <v>1998</v>
      </c>
    </row>
    <row r="6" spans="1:1" ht="27" customHeight="1" x14ac:dyDescent="0.2">
      <c r="A6" s="206" t="s">
        <v>1999</v>
      </c>
    </row>
    <row r="7" spans="1:1" ht="56.25" x14ac:dyDescent="0.2">
      <c r="A7" s="207" t="s">
        <v>2000</v>
      </c>
    </row>
    <row r="8" spans="1:1" ht="78.75" x14ac:dyDescent="0.2">
      <c r="A8" s="208" t="s">
        <v>2001</v>
      </c>
    </row>
    <row r="9" spans="1:1" ht="22.5" x14ac:dyDescent="0.2">
      <c r="A9" s="205" t="s">
        <v>2002</v>
      </c>
    </row>
    <row r="10" spans="1:1" ht="56.25" x14ac:dyDescent="0.2">
      <c r="A10" s="205" t="s">
        <v>2003</v>
      </c>
    </row>
    <row r="11" spans="1:1" ht="42.75" customHeight="1" x14ac:dyDescent="0.2">
      <c r="A11" s="209" t="s">
        <v>2004</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18387</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3654</v>
      </c>
      <c r="D8" s="315"/>
      <c r="E8" s="364"/>
      <c r="F8" s="339" t="s">
        <v>1978</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1979</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1980</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1981</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1982</v>
      </c>
      <c r="G12" s="328"/>
      <c r="H12" s="323" t="s">
        <v>3655</v>
      </c>
      <c r="I12" s="27" t="s">
        <v>1983</v>
      </c>
      <c r="J12" s="228"/>
      <c r="K12" s="228"/>
      <c r="L12" s="5"/>
      <c r="M12" s="5"/>
      <c r="N12" s="5"/>
      <c r="O12" s="5"/>
      <c r="P12" s="5"/>
      <c r="Q12" s="5"/>
      <c r="R12" s="5"/>
      <c r="S12" s="5"/>
      <c r="T12" s="5"/>
      <c r="U12" s="5"/>
      <c r="V12" s="5"/>
      <c r="W12" s="5"/>
    </row>
    <row r="13" spans="1:23" ht="23.25" x14ac:dyDescent="0.2">
      <c r="B13" s="18" t="s">
        <v>1984</v>
      </c>
      <c r="C13" s="242" t="s">
        <v>5</v>
      </c>
      <c r="D13" s="315"/>
      <c r="E13" s="364"/>
      <c r="F13" s="361" t="s">
        <v>1985</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1986</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1941156.07</v>
      </c>
      <c r="I17" s="275">
        <f>'PR-RAS'!E6</f>
        <v>2219584.6500000004</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1946991.1900000002</v>
      </c>
      <c r="I18" s="275">
        <f>'PR-RAS'!E152</f>
        <v>2371965.2199999997</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6350.1800000001122</v>
      </c>
      <c r="I20" s="275">
        <f>'PR-RAS'!E650</f>
        <v>161999.47999999934</v>
      </c>
      <c r="J20" s="5"/>
      <c r="K20" s="5"/>
      <c r="L20" s="5"/>
      <c r="M20" s="5"/>
      <c r="N20" s="5"/>
      <c r="O20" s="5"/>
      <c r="P20" s="5"/>
      <c r="Q20" s="5"/>
      <c r="R20" s="5"/>
      <c r="S20" s="5"/>
      <c r="T20" s="5"/>
      <c r="U20" s="5"/>
      <c r="V20" s="5"/>
      <c r="W20" s="5"/>
    </row>
    <row r="21" spans="1:23" ht="29.25" customHeight="1" x14ac:dyDescent="0.2">
      <c r="A21" s="200" t="s">
        <v>1986</v>
      </c>
      <c r="B21" s="344" t="s">
        <v>8</v>
      </c>
      <c r="C21" s="345"/>
      <c r="D21" s="345"/>
      <c r="E21" s="345"/>
      <c r="F21" s="346"/>
      <c r="G21" s="201" t="s">
        <v>9</v>
      </c>
      <c r="H21" s="265" t="s">
        <v>1987</v>
      </c>
      <c r="I21" s="266" t="s">
        <v>1988</v>
      </c>
      <c r="J21" s="5"/>
      <c r="K21" s="5"/>
      <c r="L21" s="5"/>
      <c r="M21" s="5"/>
      <c r="N21" s="5"/>
      <c r="O21" s="5"/>
      <c r="P21" s="5"/>
      <c r="Q21" s="5"/>
      <c r="R21" s="5"/>
      <c r="S21" s="5"/>
      <c r="T21" s="5"/>
      <c r="U21" s="5"/>
      <c r="V21" s="5"/>
      <c r="W21" s="5"/>
    </row>
    <row r="22" spans="1:23" ht="12.75" customHeight="1" x14ac:dyDescent="0.2">
      <c r="A22" s="341" t="s">
        <v>1978</v>
      </c>
      <c r="B22" s="360" t="str">
        <f>BILANCA!B7</f>
        <v>Nefinancijska imovina (šifre 01+02+03+04+05+06)</v>
      </c>
      <c r="C22" s="356"/>
      <c r="D22" s="356"/>
      <c r="E22" s="356"/>
      <c r="F22" s="357"/>
      <c r="G22" s="126" t="str">
        <f>BILANCA!C7</f>
        <v>B002</v>
      </c>
      <c r="H22" s="275">
        <f>BILANCA!D7</f>
        <v>52321.139999999854</v>
      </c>
      <c r="I22" s="275">
        <f>BILANCA!E7</f>
        <v>37695.080000000016</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157800.81</v>
      </c>
      <c r="I23" s="275">
        <f>BILANCA!E69</f>
        <v>172362.77000000002</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164150.99</v>
      </c>
      <c r="I24" s="275">
        <f>BILANCA!E177</f>
        <v>175160.61000000002</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45970.96</v>
      </c>
      <c r="I25" s="275">
        <f>BILANCA!E251</f>
        <v>34897.240000000005</v>
      </c>
      <c r="J25" s="5"/>
      <c r="K25" s="5"/>
      <c r="L25" s="5"/>
      <c r="M25" s="5"/>
      <c r="N25" s="5"/>
      <c r="O25" s="5"/>
      <c r="P25" s="5"/>
      <c r="Q25" s="5"/>
      <c r="R25" s="5"/>
      <c r="S25" s="5"/>
      <c r="T25" s="5"/>
      <c r="U25" s="5"/>
      <c r="V25" s="5"/>
      <c r="W25" s="5"/>
    </row>
    <row r="26" spans="1:23" ht="48" x14ac:dyDescent="0.2">
      <c r="A26" s="200" t="s">
        <v>1986</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1989</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1947788.44</v>
      </c>
      <c r="I30" s="275">
        <f>'RAS-funkcijski'!E114</f>
        <v>2375233.9500000002</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1947788.44</v>
      </c>
      <c r="I31" s="275">
        <f>'RAS-funkcijski'!E141</f>
        <v>2375233.9500000002</v>
      </c>
      <c r="J31" s="5"/>
      <c r="K31" s="5"/>
      <c r="L31" s="5"/>
      <c r="M31" s="5"/>
      <c r="N31" s="5"/>
      <c r="O31" s="5"/>
      <c r="P31" s="5"/>
      <c r="Q31" s="5"/>
      <c r="R31" s="5"/>
      <c r="S31" s="5"/>
      <c r="T31" s="5"/>
      <c r="U31" s="5"/>
      <c r="V31" s="5"/>
      <c r="W31" s="5"/>
    </row>
    <row r="32" spans="1:23" ht="29.25" customHeight="1" x14ac:dyDescent="0.2">
      <c r="A32" s="200" t="s">
        <v>1986</v>
      </c>
      <c r="B32" s="344" t="s">
        <v>8</v>
      </c>
      <c r="C32" s="345"/>
      <c r="D32" s="345"/>
      <c r="E32" s="345"/>
      <c r="F32" s="346"/>
      <c r="G32" s="201" t="s">
        <v>9</v>
      </c>
      <c r="H32" s="265" t="s">
        <v>1990</v>
      </c>
      <c r="I32" s="266" t="s">
        <v>1991</v>
      </c>
      <c r="J32" s="5"/>
      <c r="K32" s="5"/>
      <c r="L32" s="5"/>
      <c r="M32" s="5"/>
      <c r="N32" s="5"/>
      <c r="O32" s="5"/>
      <c r="P32" s="5"/>
      <c r="Q32" s="5"/>
      <c r="R32" s="5"/>
      <c r="S32" s="5"/>
      <c r="T32" s="5"/>
      <c r="U32" s="5"/>
      <c r="V32" s="5"/>
      <c r="W32" s="5"/>
    </row>
    <row r="33" spans="1:23" ht="12.75" customHeight="1" x14ac:dyDescent="0.2">
      <c r="A33" s="341" t="s">
        <v>1980</v>
      </c>
      <c r="B33" s="355" t="str">
        <f>'P-VRIO'!B5</f>
        <v>Promjene u vrijednosti i obujmu imovine (šifre 91511+91512)</v>
      </c>
      <c r="C33" s="356"/>
      <c r="D33" s="356"/>
      <c r="E33" s="356"/>
      <c r="F33" s="357"/>
      <c r="G33" s="126" t="str">
        <f>'P-VRIO'!C5</f>
        <v>9151</v>
      </c>
      <c r="H33" s="275">
        <f>'P-VRIO'!D5</f>
        <v>0</v>
      </c>
      <c r="I33" s="275">
        <f>'P-VRIO'!E5</f>
        <v>17894.79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1986</v>
      </c>
      <c r="B37" s="344" t="s">
        <v>8</v>
      </c>
      <c r="C37" s="345"/>
      <c r="D37" s="345"/>
      <c r="E37" s="345"/>
      <c r="F37" s="346"/>
      <c r="G37" s="201" t="s">
        <v>9</v>
      </c>
      <c r="H37" s="265" t="s">
        <v>1987</v>
      </c>
      <c r="I37" s="266" t="s">
        <v>1950</v>
      </c>
      <c r="J37" s="5"/>
      <c r="K37" s="5"/>
      <c r="L37" s="5"/>
      <c r="M37" s="5"/>
      <c r="N37" s="5"/>
      <c r="O37" s="5"/>
      <c r="P37" s="5"/>
      <c r="Q37" s="5"/>
      <c r="R37" s="5"/>
      <c r="S37" s="5"/>
      <c r="T37" s="5"/>
      <c r="U37" s="5"/>
      <c r="V37" s="5"/>
      <c r="W37" s="5"/>
    </row>
    <row r="38" spans="1:23" ht="12.75" customHeight="1" x14ac:dyDescent="0.2">
      <c r="A38" s="341" t="s">
        <v>1981</v>
      </c>
      <c r="B38" s="360" t="str">
        <f>OBVEZE!B5</f>
        <v>Stanje obveza 1. siječnja (=stanju obveza iz Izvještaja o obvezama na 31. prosinca prethodne godine)</v>
      </c>
      <c r="C38" s="356"/>
      <c r="D38" s="356"/>
      <c r="E38" s="356"/>
      <c r="F38" s="357"/>
      <c r="G38" s="126" t="str">
        <f>OBVEZE!C5</f>
        <v>V001</v>
      </c>
      <c r="H38" s="275">
        <f>OBVEZE!D5</f>
        <v>164150.99</v>
      </c>
      <c r="I38" s="275" t="s">
        <v>1992</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1992</v>
      </c>
      <c r="I39" s="275">
        <f>OBVEZE!D44</f>
        <v>175160.6099999994</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1992</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1992</v>
      </c>
      <c r="I41" s="276">
        <f>OBVEZE!D104</f>
        <v>175160.61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1993</v>
      </c>
      <c r="F44" s="347"/>
      <c r="G44" s="229"/>
      <c r="H44" s="348" t="s">
        <v>1994</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34" sqref="E1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1941156.07</v>
      </c>
      <c r="E6" s="60">
        <f>E7+E43+E49+E82+E106+E125+E134+E140</f>
        <v>2219584.6500000004</v>
      </c>
      <c r="F6" s="45">
        <f t="shared" ref="F6:F132" si="0">IF(D6&lt;&gt;0,IF(E6/D6&gt;=100,"&gt;&gt;100",E6/D6*100),"-")</f>
        <v>114.3434412257228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1795728.92</v>
      </c>
      <c r="E49" s="60">
        <f>E50+E53+E58+E61+E64+E68+E71+E74+E77</f>
        <v>1917025.53</v>
      </c>
      <c r="F49" s="45">
        <f t="shared" si="0"/>
        <v>106.75472832503026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1795728.92</v>
      </c>
      <c r="E68" s="60">
        <f t="shared" si="11"/>
        <v>1916382.37</v>
      </c>
      <c r="F68" s="45">
        <f t="shared" si="0"/>
        <v>106.71891222868986</v>
      </c>
    </row>
    <row r="69" spans="1:6" ht="12.75" customHeight="1" x14ac:dyDescent="0.2">
      <c r="A69" s="63" t="s">
        <v>141</v>
      </c>
      <c r="B69" s="64" t="s">
        <v>142</v>
      </c>
      <c r="C69" s="247" t="s">
        <v>141</v>
      </c>
      <c r="D69" s="194">
        <v>1794931.92</v>
      </c>
      <c r="E69" s="194">
        <v>1915632.37</v>
      </c>
      <c r="F69" s="45">
        <f t="shared" si="0"/>
        <v>106.72451409744835</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643.16000000000008</v>
      </c>
      <c r="F77" s="45" t="str">
        <f t="shared" si="0"/>
        <v>-</v>
      </c>
    </row>
    <row r="78" spans="1:6" ht="12.75" customHeight="1" x14ac:dyDescent="0.2">
      <c r="A78" s="63">
        <v>6391</v>
      </c>
      <c r="B78" s="64" t="s">
        <v>159</v>
      </c>
      <c r="C78" s="247" t="s">
        <v>160</v>
      </c>
      <c r="D78" s="194">
        <v>0</v>
      </c>
      <c r="E78" s="194">
        <v>96.47</v>
      </c>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v>546.69000000000005</v>
      </c>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0.09</v>
      </c>
      <c r="E82" s="60">
        <f t="shared" si="15"/>
        <v>0.12</v>
      </c>
      <c r="F82" s="45">
        <f t="shared" si="0"/>
        <v>133.33333333333331</v>
      </c>
    </row>
    <row r="83" spans="1:6" ht="12.75" customHeight="1" x14ac:dyDescent="0.2">
      <c r="A83" s="63">
        <v>641</v>
      </c>
      <c r="B83" s="64" t="s">
        <v>169</v>
      </c>
      <c r="C83" s="247" t="s">
        <v>170</v>
      </c>
      <c r="D83" s="60">
        <f t="shared" ref="D83:E83" si="16">SUM(D84:D90)</f>
        <v>0.09</v>
      </c>
      <c r="E83" s="60">
        <f t="shared" si="16"/>
        <v>0.12</v>
      </c>
      <c r="F83" s="45">
        <f t="shared" si="0"/>
        <v>133.33333333333331</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0.09</v>
      </c>
      <c r="E85" s="194">
        <v>0.12</v>
      </c>
      <c r="F85" s="45">
        <f t="shared" si="0"/>
        <v>133.33333333333331</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15405</v>
      </c>
      <c r="E106" s="60">
        <f>E107+E112+E120+E124</f>
        <v>20041.8</v>
      </c>
      <c r="F106" s="45">
        <f t="shared" si="0"/>
        <v>130.09931840311586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15405</v>
      </c>
      <c r="E112" s="60">
        <f t="shared" si="20"/>
        <v>20041.8</v>
      </c>
      <c r="F112" s="45">
        <f t="shared" si="0"/>
        <v>130.09931840311586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15405</v>
      </c>
      <c r="E117" s="194">
        <v>20041.8</v>
      </c>
      <c r="F117" s="45">
        <f t="shared" si="0"/>
        <v>130.09931840311586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14970</v>
      </c>
      <c r="E125" s="60">
        <f t="shared" si="22"/>
        <v>15840</v>
      </c>
      <c r="F125" s="45">
        <f t="shared" si="0"/>
        <v>105.81162324649299</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14970</v>
      </c>
      <c r="E129" s="60">
        <f t="shared" si="24"/>
        <v>15840</v>
      </c>
      <c r="F129" s="45">
        <f t="shared" si="0"/>
        <v>105.81162324649299</v>
      </c>
    </row>
    <row r="130" spans="1:6" ht="12.75" customHeight="1" x14ac:dyDescent="0.2">
      <c r="A130" s="63">
        <v>6631</v>
      </c>
      <c r="B130" s="65" t="s">
        <v>263</v>
      </c>
      <c r="C130" s="247" t="s">
        <v>264</v>
      </c>
      <c r="D130" s="194">
        <v>14970</v>
      </c>
      <c r="E130" s="194">
        <v>15840</v>
      </c>
      <c r="F130" s="45">
        <f t="shared" si="0"/>
        <v>105.81162324649299</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115052.06</v>
      </c>
      <c r="E134" s="60">
        <f t="shared" si="25"/>
        <v>266677.2</v>
      </c>
      <c r="F134" s="45">
        <f t="shared" ref="F134:F229" si="26">IF(D134&lt;&gt;0,IF(E134/D134&gt;=100,"&gt;&gt;100",E134/D134*100),"-")</f>
        <v>231.78828784117385</v>
      </c>
    </row>
    <row r="135" spans="1:6" ht="24" x14ac:dyDescent="0.2">
      <c r="A135" s="63">
        <v>671</v>
      </c>
      <c r="B135" s="182" t="s">
        <v>273</v>
      </c>
      <c r="C135" s="247" t="s">
        <v>274</v>
      </c>
      <c r="D135" s="60">
        <f t="shared" ref="D135:E135" si="27">SUM(D136:D138)</f>
        <v>115052.06</v>
      </c>
      <c r="E135" s="60">
        <f t="shared" si="27"/>
        <v>266677.2</v>
      </c>
      <c r="F135" s="45">
        <f t="shared" si="26"/>
        <v>231.78828784117385</v>
      </c>
    </row>
    <row r="136" spans="1:6" ht="12.75" customHeight="1" x14ac:dyDescent="0.2">
      <c r="A136" s="63">
        <v>6711</v>
      </c>
      <c r="B136" s="65" t="s">
        <v>275</v>
      </c>
      <c r="C136" s="247" t="s">
        <v>276</v>
      </c>
      <c r="D136" s="194">
        <v>115052.06</v>
      </c>
      <c r="E136" s="194">
        <v>264877.2</v>
      </c>
      <c r="F136" s="45">
        <f t="shared" si="26"/>
        <v>230.2237786963571</v>
      </c>
    </row>
    <row r="137" spans="1:6" ht="24" x14ac:dyDescent="0.2">
      <c r="A137" s="63">
        <v>6712</v>
      </c>
      <c r="B137" s="182" t="s">
        <v>277</v>
      </c>
      <c r="C137" s="247" t="s">
        <v>278</v>
      </c>
      <c r="D137" s="194">
        <v>0</v>
      </c>
      <c r="E137" s="194">
        <v>1800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1946991.1900000002</v>
      </c>
      <c r="E152" s="60">
        <f>E153+E164+E202+E221+E230+E262+E273</f>
        <v>2371965.2199999997</v>
      </c>
      <c r="F152" s="45">
        <f t="shared" si="26"/>
        <v>121.82721895110372</v>
      </c>
    </row>
    <row r="153" spans="1:6" ht="12.75" customHeight="1" x14ac:dyDescent="0.2">
      <c r="A153" s="63">
        <v>31</v>
      </c>
      <c r="B153" s="64" t="s">
        <v>308</v>
      </c>
      <c r="C153" s="247" t="s">
        <v>3</v>
      </c>
      <c r="D153" s="60">
        <f t="shared" ref="D153:E153" si="30">D154+D159+D160</f>
        <v>1781339.4100000001</v>
      </c>
      <c r="E153" s="60">
        <f t="shared" si="30"/>
        <v>2068157.03</v>
      </c>
      <c r="F153" s="45">
        <f t="shared" si="26"/>
        <v>116.10123362172737</v>
      </c>
    </row>
    <row r="154" spans="1:6" ht="12.75" customHeight="1" x14ac:dyDescent="0.2">
      <c r="A154" s="63">
        <v>311</v>
      </c>
      <c r="B154" s="64" t="s">
        <v>309</v>
      </c>
      <c r="C154" s="247" t="s">
        <v>310</v>
      </c>
      <c r="D154" s="60">
        <f t="shared" ref="D154:E154" si="31">SUM(D155:D158)</f>
        <v>1478547.61</v>
      </c>
      <c r="E154" s="60">
        <f t="shared" si="31"/>
        <v>1720190.97</v>
      </c>
      <c r="F154" s="45">
        <f t="shared" si="26"/>
        <v>116.34329245576338</v>
      </c>
    </row>
    <row r="155" spans="1:6" ht="12.75" customHeight="1" x14ac:dyDescent="0.2">
      <c r="A155" s="63">
        <v>3111</v>
      </c>
      <c r="B155" s="64" t="s">
        <v>311</v>
      </c>
      <c r="C155" s="247" t="s">
        <v>312</v>
      </c>
      <c r="D155" s="194">
        <v>1478547.61</v>
      </c>
      <c r="E155" s="194">
        <v>1720190.97</v>
      </c>
      <c r="F155" s="45">
        <f t="shared" si="26"/>
        <v>116.34329245576338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58881.440000000002</v>
      </c>
      <c r="E159" s="194">
        <v>64517.54</v>
      </c>
      <c r="F159" s="45">
        <f t="shared" si="26"/>
        <v>109.57194661000138</v>
      </c>
    </row>
    <row r="160" spans="1:6" ht="12.75" customHeight="1" x14ac:dyDescent="0.2">
      <c r="A160" s="63">
        <v>313</v>
      </c>
      <c r="B160" s="65" t="s">
        <v>321</v>
      </c>
      <c r="C160" s="247" t="s">
        <v>322</v>
      </c>
      <c r="D160" s="60">
        <f t="shared" ref="D160:E160" si="32">SUM(D161:D163)</f>
        <v>243910.36</v>
      </c>
      <c r="E160" s="60">
        <f t="shared" si="32"/>
        <v>283448.52</v>
      </c>
      <c r="F160" s="45">
        <f t="shared" si="26"/>
        <v>116.21011916017017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243910.36</v>
      </c>
      <c r="E162" s="194">
        <v>283448.52</v>
      </c>
      <c r="F162" s="45">
        <f t="shared" si="26"/>
        <v>116.21011916017017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162451.26999999999</v>
      </c>
      <c r="E164" s="60">
        <f>E165+E170+E178+E188+E189+E194</f>
        <v>192282.7</v>
      </c>
      <c r="F164" s="45">
        <f t="shared" si="26"/>
        <v>118.36330980976635</v>
      </c>
    </row>
    <row r="165" spans="1:6" ht="12.75" customHeight="1" x14ac:dyDescent="0.2">
      <c r="A165" s="63">
        <v>321</v>
      </c>
      <c r="B165" s="64" t="s">
        <v>331</v>
      </c>
      <c r="C165" s="247" t="s">
        <v>332</v>
      </c>
      <c r="D165" s="60">
        <f t="shared" ref="D165:E165" si="33">SUM(D166:D169)</f>
        <v>45243.009999999995</v>
      </c>
      <c r="E165" s="60">
        <f t="shared" si="33"/>
        <v>49562.09</v>
      </c>
      <c r="F165" s="45">
        <f t="shared" si="26"/>
        <v>109.54640285869574</v>
      </c>
    </row>
    <row r="166" spans="1:6" ht="12.75" customHeight="1" x14ac:dyDescent="0.2">
      <c r="A166" s="63">
        <v>3211</v>
      </c>
      <c r="B166" s="64" t="s">
        <v>333</v>
      </c>
      <c r="C166" s="247" t="s">
        <v>334</v>
      </c>
      <c r="D166" s="194">
        <v>21698.5</v>
      </c>
      <c r="E166" s="194">
        <v>24521.83</v>
      </c>
      <c r="F166" s="45">
        <f t="shared" si="26"/>
        <v>113.01163674908406</v>
      </c>
    </row>
    <row r="167" spans="1:6" ht="12.75" customHeight="1" x14ac:dyDescent="0.2">
      <c r="A167" s="63">
        <v>3212</v>
      </c>
      <c r="B167" s="64" t="s">
        <v>335</v>
      </c>
      <c r="C167" s="247" t="s">
        <v>336</v>
      </c>
      <c r="D167" s="194">
        <v>22988.51</v>
      </c>
      <c r="E167" s="194">
        <v>23945.26</v>
      </c>
      <c r="F167" s="45">
        <f t="shared" si="26"/>
        <v>104.16186173005558</v>
      </c>
    </row>
    <row r="168" spans="1:6" ht="12.75" customHeight="1" x14ac:dyDescent="0.2">
      <c r="A168" s="63">
        <v>3213</v>
      </c>
      <c r="B168" s="64" t="s">
        <v>337</v>
      </c>
      <c r="C168" s="247" t="s">
        <v>338</v>
      </c>
      <c r="D168" s="194">
        <v>556</v>
      </c>
      <c r="E168" s="194">
        <v>1095</v>
      </c>
      <c r="F168" s="45">
        <f t="shared" si="26"/>
        <v>196.94244604316546</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31607.19</v>
      </c>
      <c r="E170" s="60">
        <f t="shared" si="34"/>
        <v>39560.17</v>
      </c>
      <c r="F170" s="45">
        <f t="shared" si="26"/>
        <v>125.16193309180601</v>
      </c>
    </row>
    <row r="171" spans="1:6" ht="12.75" customHeight="1" x14ac:dyDescent="0.2">
      <c r="A171" s="63">
        <v>3221</v>
      </c>
      <c r="B171" s="64" t="s">
        <v>343</v>
      </c>
      <c r="C171" s="247" t="s">
        <v>344</v>
      </c>
      <c r="D171" s="194">
        <v>13792.98</v>
      </c>
      <c r="E171" s="194">
        <v>14373.68</v>
      </c>
      <c r="F171" s="45">
        <f t="shared" si="26"/>
        <v>104.2101126805085</v>
      </c>
    </row>
    <row r="172" spans="1:6" ht="12.75" customHeight="1" x14ac:dyDescent="0.2">
      <c r="A172" s="63">
        <v>3222</v>
      </c>
      <c r="B172" s="64" t="s">
        <v>345</v>
      </c>
      <c r="C172" s="247" t="s">
        <v>346</v>
      </c>
      <c r="D172" s="194">
        <v>0</v>
      </c>
      <c r="E172" s="194"/>
      <c r="F172" s="45" t="str">
        <f t="shared" si="26"/>
        <v>-</v>
      </c>
    </row>
    <row r="173" spans="1:6" ht="12.75" customHeight="1" x14ac:dyDescent="0.2">
      <c r="A173" s="63">
        <v>3223</v>
      </c>
      <c r="B173" s="65" t="s">
        <v>347</v>
      </c>
      <c r="C173" s="247" t="s">
        <v>348</v>
      </c>
      <c r="D173" s="194">
        <v>13876.52</v>
      </c>
      <c r="E173" s="194">
        <v>19156.64</v>
      </c>
      <c r="F173" s="45">
        <f t="shared" si="26"/>
        <v>138.05075047634421</v>
      </c>
    </row>
    <row r="174" spans="1:6" ht="12.75" customHeight="1" x14ac:dyDescent="0.2">
      <c r="A174" s="63">
        <v>3224</v>
      </c>
      <c r="B174" s="65" t="s">
        <v>349</v>
      </c>
      <c r="C174" s="247" t="s">
        <v>350</v>
      </c>
      <c r="D174" s="194">
        <v>1965.93</v>
      </c>
      <c r="E174" s="194">
        <v>2375.7399999999998</v>
      </c>
      <c r="F174" s="45">
        <f t="shared" si="26"/>
        <v>120.84560487911573</v>
      </c>
    </row>
    <row r="175" spans="1:6" ht="12.75" customHeight="1" x14ac:dyDescent="0.2">
      <c r="A175" s="63">
        <v>3225</v>
      </c>
      <c r="B175" s="65" t="s">
        <v>351</v>
      </c>
      <c r="C175" s="247" t="s">
        <v>352</v>
      </c>
      <c r="D175" s="194">
        <v>1249.8499999999999</v>
      </c>
      <c r="E175" s="194">
        <v>3496.61</v>
      </c>
      <c r="F175" s="45">
        <f t="shared" si="26"/>
        <v>279.76237148457818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721.91</v>
      </c>
      <c r="E177" s="194">
        <v>157.5</v>
      </c>
      <c r="F177" s="45">
        <f t="shared" si="26"/>
        <v>21.817124018229421</v>
      </c>
    </row>
    <row r="178" spans="1:6" ht="12.75" customHeight="1" x14ac:dyDescent="0.2">
      <c r="A178" s="63">
        <v>323</v>
      </c>
      <c r="B178" s="65" t="s">
        <v>357</v>
      </c>
      <c r="C178" s="247" t="s">
        <v>358</v>
      </c>
      <c r="D178" s="60">
        <f t="shared" ref="D178:E178" si="35">SUM(D179:D187)</f>
        <v>60358.83</v>
      </c>
      <c r="E178" s="60">
        <f t="shared" si="35"/>
        <v>66419.960000000006</v>
      </c>
      <c r="F178" s="45">
        <f t="shared" si="26"/>
        <v>110.04182817990342</v>
      </c>
    </row>
    <row r="179" spans="1:6" ht="12.75" customHeight="1" x14ac:dyDescent="0.2">
      <c r="A179" s="63">
        <v>3231</v>
      </c>
      <c r="B179" s="65" t="s">
        <v>359</v>
      </c>
      <c r="C179" s="247" t="s">
        <v>360</v>
      </c>
      <c r="D179" s="194">
        <v>1920.09</v>
      </c>
      <c r="E179" s="194">
        <v>1924.03</v>
      </c>
      <c r="F179" s="45">
        <f t="shared" si="26"/>
        <v>100.2051987146436</v>
      </c>
    </row>
    <row r="180" spans="1:6" ht="12.75" customHeight="1" x14ac:dyDescent="0.2">
      <c r="A180" s="63">
        <v>3232</v>
      </c>
      <c r="B180" s="65" t="s">
        <v>361</v>
      </c>
      <c r="C180" s="247" t="s">
        <v>362</v>
      </c>
      <c r="D180" s="194">
        <v>27562.400000000001</v>
      </c>
      <c r="E180" s="194">
        <v>15320.62</v>
      </c>
      <c r="F180" s="45">
        <f t="shared" si="26"/>
        <v>55.585217542739386</v>
      </c>
    </row>
    <row r="181" spans="1:6" ht="12.75" customHeight="1" x14ac:dyDescent="0.2">
      <c r="A181" s="63">
        <v>3233</v>
      </c>
      <c r="B181" s="65" t="s">
        <v>363</v>
      </c>
      <c r="C181" s="247" t="s">
        <v>364</v>
      </c>
      <c r="D181" s="194">
        <v>846</v>
      </c>
      <c r="E181" s="194"/>
      <c r="F181" s="45">
        <f t="shared" si="26"/>
        <v>0</v>
      </c>
    </row>
    <row r="182" spans="1:6" ht="12.75" customHeight="1" x14ac:dyDescent="0.2">
      <c r="A182" s="63">
        <v>3234</v>
      </c>
      <c r="B182" s="65" t="s">
        <v>365</v>
      </c>
      <c r="C182" s="247" t="s">
        <v>366</v>
      </c>
      <c r="D182" s="194">
        <v>6899.67</v>
      </c>
      <c r="E182" s="194">
        <v>7627.97</v>
      </c>
      <c r="F182" s="45">
        <f t="shared" si="26"/>
        <v>110.55557729572574</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3185.4</v>
      </c>
      <c r="E184" s="194">
        <v>3200</v>
      </c>
      <c r="F184" s="45">
        <f t="shared" si="26"/>
        <v>100.45834118164123</v>
      </c>
    </row>
    <row r="185" spans="1:6" ht="12.75" customHeight="1" x14ac:dyDescent="0.2">
      <c r="A185" s="63">
        <v>3237</v>
      </c>
      <c r="B185" s="64" t="s">
        <v>371</v>
      </c>
      <c r="C185" s="247" t="s">
        <v>372</v>
      </c>
      <c r="D185" s="194">
        <v>704.48</v>
      </c>
      <c r="E185" s="194">
        <v>3475.15</v>
      </c>
      <c r="F185" s="45">
        <f t="shared" si="26"/>
        <v>493.2929252782194</v>
      </c>
    </row>
    <row r="186" spans="1:6" ht="12.75" customHeight="1" x14ac:dyDescent="0.2">
      <c r="A186" s="63">
        <v>3238</v>
      </c>
      <c r="B186" s="64" t="s">
        <v>373</v>
      </c>
      <c r="C186" s="247" t="s">
        <v>374</v>
      </c>
      <c r="D186" s="194">
        <v>3643.88</v>
      </c>
      <c r="E186" s="194">
        <v>9612.39</v>
      </c>
      <c r="F186" s="45">
        <f t="shared" si="26"/>
        <v>263.79545978462517</v>
      </c>
    </row>
    <row r="187" spans="1:6" ht="12.75" customHeight="1" x14ac:dyDescent="0.2">
      <c r="A187" s="63">
        <v>3239</v>
      </c>
      <c r="B187" s="64" t="s">
        <v>375</v>
      </c>
      <c r="C187" s="247" t="s">
        <v>376</v>
      </c>
      <c r="D187" s="194">
        <v>15596.91</v>
      </c>
      <c r="E187" s="194">
        <v>25259.8</v>
      </c>
      <c r="F187" s="45">
        <f t="shared" si="26"/>
        <v>161.95387419687617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25242.239999999998</v>
      </c>
      <c r="E194" s="60">
        <f t="shared" si="36"/>
        <v>36740.480000000003</v>
      </c>
      <c r="F194" s="45">
        <f t="shared" si="26"/>
        <v>145.55158337770342</v>
      </c>
    </row>
    <row r="195" spans="1:6" ht="12.75" customHeight="1" x14ac:dyDescent="0.2">
      <c r="A195" s="63">
        <v>3291</v>
      </c>
      <c r="B195" s="183" t="s">
        <v>391</v>
      </c>
      <c r="C195" s="247" t="s">
        <v>392</v>
      </c>
      <c r="D195" s="194">
        <v>550</v>
      </c>
      <c r="E195" s="194">
        <v>1050</v>
      </c>
      <c r="F195" s="45">
        <f t="shared" si="26"/>
        <v>190.90909090909091</v>
      </c>
    </row>
    <row r="196" spans="1:6" ht="12.75" customHeight="1" x14ac:dyDescent="0.2">
      <c r="A196" s="63">
        <v>3292</v>
      </c>
      <c r="B196" s="64" t="s">
        <v>393</v>
      </c>
      <c r="C196" s="247" t="s">
        <v>394</v>
      </c>
      <c r="D196" s="194">
        <v>1393.76</v>
      </c>
      <c r="E196" s="194">
        <v>1368</v>
      </c>
      <c r="F196" s="45">
        <f t="shared" si="26"/>
        <v>98.151762139823219</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179</v>
      </c>
      <c r="E198" s="194">
        <v>40</v>
      </c>
      <c r="F198" s="45">
        <f t="shared" si="26"/>
        <v>22.346368715083798</v>
      </c>
    </row>
    <row r="199" spans="1:6" ht="12.75" customHeight="1" x14ac:dyDescent="0.2">
      <c r="A199" s="63">
        <v>3295</v>
      </c>
      <c r="B199" s="64" t="s">
        <v>399</v>
      </c>
      <c r="C199" s="247" t="s">
        <v>400</v>
      </c>
      <c r="D199" s="194">
        <v>4009.18</v>
      </c>
      <c r="E199" s="194">
        <v>5338.83</v>
      </c>
      <c r="F199" s="45">
        <f t="shared" si="26"/>
        <v>133.16513601285052</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19110.3</v>
      </c>
      <c r="E201" s="194">
        <v>28943.65</v>
      </c>
      <c r="F201" s="45">
        <f t="shared" si="26"/>
        <v>151.45575945955846</v>
      </c>
    </row>
    <row r="202" spans="1:6" ht="12.75" customHeight="1" x14ac:dyDescent="0.2">
      <c r="A202" s="63">
        <v>34</v>
      </c>
      <c r="B202" s="183" t="s">
        <v>405</v>
      </c>
      <c r="C202" s="247" t="s">
        <v>406</v>
      </c>
      <c r="D202" s="60">
        <f t="shared" ref="D202:E202" si="37">D203+D208+D216</f>
        <v>1254.6400000000001</v>
      </c>
      <c r="E202" s="60">
        <f t="shared" si="37"/>
        <v>1468.3600000000001</v>
      </c>
      <c r="F202" s="45">
        <f t="shared" si="26"/>
        <v>117.0343684244086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1254.6400000000001</v>
      </c>
      <c r="E216" s="60">
        <f t="shared" si="40"/>
        <v>1468.3600000000001</v>
      </c>
      <c r="F216" s="45">
        <f t="shared" si="26"/>
        <v>117.0343684244086</v>
      </c>
    </row>
    <row r="217" spans="1:6" ht="12.75" customHeight="1" x14ac:dyDescent="0.2">
      <c r="A217" s="63">
        <v>3431</v>
      </c>
      <c r="B217" s="182" t="s">
        <v>435</v>
      </c>
      <c r="C217" s="247" t="s">
        <v>436</v>
      </c>
      <c r="D217" s="194">
        <v>1143.5</v>
      </c>
      <c r="E217" s="194">
        <v>1419.92</v>
      </c>
      <c r="F217" s="45">
        <f t="shared" si="26"/>
        <v>124.17315260166157</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111.14</v>
      </c>
      <c r="E219" s="194">
        <v>48.44</v>
      </c>
      <c r="F219" s="45">
        <f t="shared" si="26"/>
        <v>43.584667986323552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108200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108200</v>
      </c>
      <c r="F269" s="45" t="str">
        <f t="shared" ref="F269:F272" si="59">IF(D269&lt;&gt;0,IF(E269/D269&gt;=100,"&gt;&gt;100",E269/D269*100),"-")</f>
        <v>-</v>
      </c>
    </row>
    <row r="270" spans="1:6" ht="12.75" customHeight="1" x14ac:dyDescent="0.2">
      <c r="A270" s="63">
        <v>3721</v>
      </c>
      <c r="B270" s="65" t="s">
        <v>532</v>
      </c>
      <c r="C270" s="247" t="s">
        <v>533</v>
      </c>
      <c r="D270" s="194">
        <v>0</v>
      </c>
      <c r="E270" s="194">
        <v>108200</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1945.87</v>
      </c>
      <c r="E273" s="60">
        <f t="shared" si="60"/>
        <v>1857.13</v>
      </c>
      <c r="F273" s="45">
        <f t="shared" ref="F273:F277" si="61">IF(D273&lt;&gt;0,IF(E273/D273&gt;=100,"&gt;&gt;100",E273/D273*100),"-")</f>
        <v>95.439572016630109</v>
      </c>
    </row>
    <row r="274" spans="1:6" ht="12.75" customHeight="1" x14ac:dyDescent="0.2">
      <c r="A274" s="63">
        <v>381</v>
      </c>
      <c r="B274" s="64" t="s">
        <v>540</v>
      </c>
      <c r="C274" s="247" t="s">
        <v>541</v>
      </c>
      <c r="D274" s="60">
        <f t="shared" ref="D274:E274" si="62">SUM(D275:D277)</f>
        <v>1945.87</v>
      </c>
      <c r="E274" s="60">
        <f t="shared" si="62"/>
        <v>1857.13</v>
      </c>
      <c r="F274" s="45">
        <f t="shared" si="61"/>
        <v>95.439572016630109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1945.87</v>
      </c>
      <c r="E276" s="194">
        <v>1857.13</v>
      </c>
      <c r="F276" s="45">
        <f t="shared" si="61"/>
        <v>95.439572016630109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1946991.1900000002</v>
      </c>
      <c r="E299" s="60">
        <f>E152-E297+E298</f>
        <v>2371965.2199999997</v>
      </c>
      <c r="F299" s="45">
        <f t="shared" si="68"/>
        <v>121.82721895110372</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5835.1200000001118</v>
      </c>
      <c r="E301" s="60">
        <f>IF(E299&gt;=E6,E299-E6,0)</f>
        <v>152380.56999999937</v>
      </c>
      <c r="F301" s="45">
        <f t="shared" si="68"/>
        <v>2611.4384965518525</v>
      </c>
    </row>
    <row r="302" spans="1:6" ht="12.75" customHeight="1" x14ac:dyDescent="0.2">
      <c r="A302" s="63">
        <v>92211</v>
      </c>
      <c r="B302" s="64" t="s">
        <v>596</v>
      </c>
      <c r="C302" s="247" t="s">
        <v>597</v>
      </c>
      <c r="D302" s="194">
        <v>282.19</v>
      </c>
      <c r="E302" s="194">
        <v>0</v>
      </c>
      <c r="F302" s="45">
        <f t="shared" si="68"/>
        <v>0</v>
      </c>
    </row>
    <row r="303" spans="1:6" ht="12.75" customHeight="1" x14ac:dyDescent="0.2">
      <c r="A303" s="63">
        <v>92221</v>
      </c>
      <c r="B303" s="64" t="s">
        <v>598</v>
      </c>
      <c r="C303" s="247" t="s">
        <v>599</v>
      </c>
      <c r="D303" s="194">
        <v>0</v>
      </c>
      <c r="E303" s="194">
        <v>6350.18</v>
      </c>
      <c r="F303" s="45" t="str">
        <f t="shared" si="68"/>
        <v>-</v>
      </c>
    </row>
    <row r="304" spans="1:6" ht="12.75" customHeight="1" x14ac:dyDescent="0.2">
      <c r="A304" s="63">
        <v>96</v>
      </c>
      <c r="B304" s="220" t="s">
        <v>600</v>
      </c>
      <c r="C304" s="247" t="s">
        <v>601</v>
      </c>
      <c r="D304" s="194">
        <v>0</v>
      </c>
      <c r="E304" s="194">
        <v>159201.64000000001</v>
      </c>
      <c r="F304" s="45" t="str">
        <f t="shared" si="68"/>
        <v>-</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797.25</v>
      </c>
      <c r="E360" s="60">
        <f t="shared" si="86"/>
        <v>3268.73</v>
      </c>
      <c r="F360" s="45">
        <f t="shared" si="72"/>
        <v>410.00062715584818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797.25</v>
      </c>
      <c r="E373" s="60">
        <f t="shared" si="90"/>
        <v>3268.73</v>
      </c>
      <c r="F373" s="45">
        <f t="shared" si="72"/>
        <v>410.00062715584818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718.75</v>
      </c>
      <c r="F379" s="45" t="str">
        <f t="shared" si="72"/>
        <v>-</v>
      </c>
    </row>
    <row r="380" spans="1:6" ht="12.75" customHeight="1" x14ac:dyDescent="0.2">
      <c r="A380" s="63">
        <v>4221</v>
      </c>
      <c r="B380" s="64" t="s">
        <v>647</v>
      </c>
      <c r="C380" s="247" t="s">
        <v>739</v>
      </c>
      <c r="D380" s="194">
        <v>0</v>
      </c>
      <c r="E380" s="194">
        <v>718.75</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797.25</v>
      </c>
      <c r="E393" s="60">
        <f t="shared" si="94"/>
        <v>2549.98</v>
      </c>
      <c r="F393" s="45">
        <f t="shared" si="72"/>
        <v>319.84697397303228</v>
      </c>
    </row>
    <row r="394" spans="1:6" ht="12.75" customHeight="1" x14ac:dyDescent="0.2">
      <c r="A394" s="63">
        <v>4241</v>
      </c>
      <c r="B394" s="64" t="s">
        <v>756</v>
      </c>
      <c r="C394" s="247" t="s">
        <v>757</v>
      </c>
      <c r="D394" s="194">
        <v>797.25</v>
      </c>
      <c r="E394" s="194">
        <v>2549.98</v>
      </c>
      <c r="F394" s="45">
        <f t="shared" si="72"/>
        <v>319.84697397303228</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797.25</v>
      </c>
      <c r="E418" s="60">
        <f t="shared" si="102"/>
        <v>3268.73</v>
      </c>
      <c r="F418" s="45">
        <f t="shared" si="72"/>
        <v>410.00062715584818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1941156.07</v>
      </c>
      <c r="E422" s="60">
        <f>E6+E308</f>
        <v>2219584.6500000004</v>
      </c>
      <c r="F422" s="45">
        <f t="shared" si="72"/>
        <v>114.3434412257228</v>
      </c>
    </row>
    <row r="423" spans="1:6" ht="12.75" customHeight="1" x14ac:dyDescent="0.2">
      <c r="A423" s="63" t="s">
        <v>581</v>
      </c>
      <c r="B423" s="64" t="s">
        <v>804</v>
      </c>
      <c r="C423" s="247" t="s">
        <v>805</v>
      </c>
      <c r="D423" s="60">
        <f t="shared" ref="D423:E423" si="103">D299+D360</f>
        <v>1947788.4400000002</v>
      </c>
      <c r="E423" s="60">
        <f t="shared" si="103"/>
        <v>2375233.9499999997</v>
      </c>
      <c r="F423" s="45">
        <f t="shared" si="72"/>
        <v>121.94517131439591</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6632.3700000001118</v>
      </c>
      <c r="E425" s="60">
        <f t="shared" si="105"/>
        <v>155649.29999999935</v>
      </c>
      <c r="F425" s="45">
        <f t="shared" si="72"/>
        <v>2346.8126778210012</v>
      </c>
    </row>
    <row r="426" spans="1:6" ht="12.75" customHeight="1" x14ac:dyDescent="0.2">
      <c r="A426" s="251" t="s">
        <v>810</v>
      </c>
      <c r="B426" s="183" t="s">
        <v>811</v>
      </c>
      <c r="C426" s="252" t="s">
        <v>812</v>
      </c>
      <c r="D426" s="60">
        <f t="shared" ref="D426:E426" si="106">IF(D302-D303+D419-D420&gt;=0,D302-D303+D419-D420,0)</f>
        <v>282.19</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6350.18</v>
      </c>
      <c r="F427" s="45" t="str">
        <f t="shared" si="72"/>
        <v>-</v>
      </c>
    </row>
    <row r="428" spans="1:6" ht="24" x14ac:dyDescent="0.2">
      <c r="A428" s="249" t="s">
        <v>815</v>
      </c>
      <c r="B428" s="243" t="s">
        <v>816</v>
      </c>
      <c r="C428" s="250" t="s">
        <v>817</v>
      </c>
      <c r="D428" s="81">
        <f t="shared" ref="D428:E428" si="108">D304+D421</f>
        <v>0</v>
      </c>
      <c r="E428" s="81">
        <f t="shared" si="108"/>
        <v>159201.64000000001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1941156.07</v>
      </c>
      <c r="E643" s="60">
        <f>E422+E430</f>
        <v>2219584.6500000004</v>
      </c>
      <c r="F643" s="45">
        <f t="shared" si="109"/>
        <v>114.3434412257228</v>
      </c>
    </row>
    <row r="644" spans="1:6" ht="12.75" customHeight="1" x14ac:dyDescent="0.2">
      <c r="A644" s="63" t="s">
        <v>581</v>
      </c>
      <c r="B644" s="64" t="s">
        <v>1237</v>
      </c>
      <c r="C644" s="247" t="s">
        <v>1238</v>
      </c>
      <c r="D644" s="60">
        <f>D423+D535</f>
        <v>1947788.4400000002</v>
      </c>
      <c r="E644" s="60">
        <f>E423+E535</f>
        <v>2375233.9499999997</v>
      </c>
      <c r="F644" s="45">
        <f t="shared" si="109"/>
        <v>121.94517131439591</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6632.3700000001118</v>
      </c>
      <c r="E646" s="60">
        <f t="shared" si="164"/>
        <v>155649.29999999935</v>
      </c>
      <c r="F646" s="45">
        <f t="shared" si="109"/>
        <v>2346.8126778210012</v>
      </c>
    </row>
    <row r="647" spans="1:6" ht="24" x14ac:dyDescent="0.2">
      <c r="A647" s="251" t="s">
        <v>1243</v>
      </c>
      <c r="B647" s="64" t="s">
        <v>1244</v>
      </c>
      <c r="C647" s="252" t="s">
        <v>1243</v>
      </c>
      <c r="D647" s="60">
        <f>IF(D426-D427+D641-D642&gt;=0,D426-D427+D641-D642,0)</f>
        <v>282.19</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6350.18</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6350.1800000001122</v>
      </c>
      <c r="E650" s="60">
        <f t="shared" si="166"/>
        <v>161999.47999999934</v>
      </c>
      <c r="F650" s="45">
        <f t="shared" si="109"/>
        <v>2551.1005987231306</v>
      </c>
    </row>
    <row r="651" spans="1:6" ht="24" x14ac:dyDescent="0.2">
      <c r="A651" s="249" t="s">
        <v>1251</v>
      </c>
      <c r="B651" s="184" t="s">
        <v>1252</v>
      </c>
      <c r="C651" s="250" t="s">
        <v>1251</v>
      </c>
      <c r="D651" s="196">
        <v>145791.70000000001</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12932.1</v>
      </c>
      <c r="E653" s="194">
        <v>10977.19</v>
      </c>
      <c r="F653" s="45">
        <f t="shared" ref="F653:F740" si="167">IF(D653&lt;&gt;0,IF(E653/D653&gt;=100,"&gt;&gt;100",E653/D653*100),"-")</f>
        <v>84.883274951477333</v>
      </c>
    </row>
    <row r="654" spans="1:6" ht="12.75" customHeight="1" x14ac:dyDescent="0.2">
      <c r="A654" s="63" t="s">
        <v>1256</v>
      </c>
      <c r="B654" s="64" t="s">
        <v>1257</v>
      </c>
      <c r="C654" s="247" t="s">
        <v>1256</v>
      </c>
      <c r="D654" s="194">
        <v>154729.49</v>
      </c>
      <c r="E654" s="194">
        <v>301488.62</v>
      </c>
      <c r="F654" s="45">
        <f t="shared" si="167"/>
        <v>194.84884232475659</v>
      </c>
    </row>
    <row r="655" spans="1:6" ht="12.75" customHeight="1" x14ac:dyDescent="0.2">
      <c r="A655" s="63" t="s">
        <v>1258</v>
      </c>
      <c r="B655" s="64" t="s">
        <v>1259</v>
      </c>
      <c r="C655" s="247" t="s">
        <v>1258</v>
      </c>
      <c r="D655" s="194">
        <v>156684.4</v>
      </c>
      <c r="E655" s="194">
        <v>302078.28999999998</v>
      </c>
      <c r="F655" s="45">
        <f t="shared" si="167"/>
        <v>192.79410713510725</v>
      </c>
    </row>
    <row r="656" spans="1:6" ht="24" x14ac:dyDescent="0.2">
      <c r="A656" s="63">
        <v>11</v>
      </c>
      <c r="B656" s="64" t="s">
        <v>1260</v>
      </c>
      <c r="C656" s="247" t="s">
        <v>1261</v>
      </c>
      <c r="D656" s="60">
        <f t="shared" ref="D656:E656" si="168">+D653+D654-D655</f>
        <v>10977.190000000002</v>
      </c>
      <c r="E656" s="60">
        <f t="shared" si="168"/>
        <v>10387.520000000019</v>
      </c>
      <c r="F656" s="45">
        <f t="shared" si="167"/>
        <v>94.62822452740653</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70</v>
      </c>
      <c r="E658" s="253">
        <v>72</v>
      </c>
      <c r="F658" s="45">
        <f t="shared" si="167"/>
        <v>102.85714285714285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65</v>
      </c>
      <c r="E660" s="253">
        <v>70</v>
      </c>
      <c r="F660" s="45">
        <f t="shared" si="167"/>
        <v>107.69230769230769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1794931.92</v>
      </c>
      <c r="E683" s="192">
        <v>1915632.37</v>
      </c>
      <c r="F683" s="71">
        <f t="shared" si="167"/>
        <v>106.72451409744835</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15405</v>
      </c>
      <c r="E724" s="192">
        <v>20041.8</v>
      </c>
      <c r="F724" s="71">
        <f t="shared" si="167"/>
        <v>130.09931840311586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6934.07</v>
      </c>
      <c r="E732" s="192">
        <v>6451.22</v>
      </c>
      <c r="F732" s="71">
        <f t="shared" si="167"/>
        <v>93.036557173492625</v>
      </c>
    </row>
    <row r="733" spans="1:6" ht="12.75" customHeight="1" x14ac:dyDescent="0.2">
      <c r="A733" s="70">
        <v>31215</v>
      </c>
      <c r="B733" s="65" t="s">
        <v>1395</v>
      </c>
      <c r="C733" s="278" t="s">
        <v>1396</v>
      </c>
      <c r="D733" s="192">
        <v>1746.45</v>
      </c>
      <c r="E733" s="192">
        <v>3026.11</v>
      </c>
      <c r="F733" s="71">
        <f t="shared" si="167"/>
        <v>173.27206619141688</v>
      </c>
    </row>
    <row r="734" spans="1:6" ht="12.75" customHeight="1" x14ac:dyDescent="0.2">
      <c r="A734" s="70">
        <v>32121</v>
      </c>
      <c r="B734" s="65" t="s">
        <v>1397</v>
      </c>
      <c r="C734" s="278" t="s">
        <v>1398</v>
      </c>
      <c r="D734" s="192">
        <v>22988.51</v>
      </c>
      <c r="E734" s="192">
        <v>23945.26</v>
      </c>
      <c r="F734" s="71">
        <f t="shared" si="167"/>
        <v>104.16186173005558</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3185.4</v>
      </c>
      <c r="E736" s="194">
        <v>3200</v>
      </c>
      <c r="F736" s="45">
        <f t="shared" si="167"/>
        <v>100.45834118164123</v>
      </c>
    </row>
    <row r="737" spans="1:6" ht="12.75" customHeight="1" x14ac:dyDescent="0.2">
      <c r="A737" s="63" t="s">
        <v>1403</v>
      </c>
      <c r="B737" s="64" t="s">
        <v>1404</v>
      </c>
      <c r="C737" s="247" t="s">
        <v>1403</v>
      </c>
      <c r="D737" s="194">
        <v>114.68</v>
      </c>
      <c r="E737" s="194">
        <v>756.98</v>
      </c>
      <c r="F737" s="45">
        <f t="shared" si="167"/>
        <v>660.08022322985698</v>
      </c>
    </row>
    <row r="738" spans="1:6" ht="12.75" customHeight="1" x14ac:dyDescent="0.2">
      <c r="A738" s="63" t="s">
        <v>1405</v>
      </c>
      <c r="B738" s="64" t="s">
        <v>1406</v>
      </c>
      <c r="C738" s="247" t="s">
        <v>1405</v>
      </c>
      <c r="D738" s="194">
        <v>302.14999999999998</v>
      </c>
      <c r="E738" s="194">
        <v>2593.17</v>
      </c>
      <c r="F738" s="45">
        <f t="shared" si="167"/>
        <v>858.23928512328325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550</v>
      </c>
      <c r="E741" s="192">
        <v>1050</v>
      </c>
      <c r="F741" s="71">
        <f t="shared" ref="F741:F1006" si="169">IF(D741&lt;&gt;0,IF(E741/D741&gt;=100,"&gt;&gt;100",E741/D741*100),"-")</f>
        <v>190.90909090909091</v>
      </c>
    </row>
    <row r="742" spans="1:6" ht="12.75" customHeight="1" x14ac:dyDescent="0.2">
      <c r="A742" s="70" t="s">
        <v>1413</v>
      </c>
      <c r="B742" s="65" t="s">
        <v>1414</v>
      </c>
      <c r="C742" s="278" t="s">
        <v>1413</v>
      </c>
      <c r="D742" s="192">
        <v>1347</v>
      </c>
      <c r="E742" s="192">
        <v>1368</v>
      </c>
      <c r="F742" s="71">
        <f t="shared" si="169"/>
        <v>101.55902004454343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v>108200</v>
      </c>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4" t="s">
        <v>2830</v>
      </c>
      <c r="B2" s="375"/>
      <c r="C2" s="375"/>
      <c r="D2" s="375"/>
      <c r="E2" s="375"/>
      <c r="F2" s="375"/>
      <c r="G2" s="42"/>
      <c r="H2" s="42"/>
      <c r="I2" s="42"/>
      <c r="J2" s="42"/>
      <c r="K2" s="42"/>
      <c r="L2" s="42"/>
      <c r="M2" s="42"/>
      <c r="N2" s="42"/>
      <c r="O2" s="42"/>
      <c r="P2" s="42"/>
      <c r="Q2" s="42"/>
      <c r="R2" s="42"/>
      <c r="S2" s="42"/>
      <c r="T2" s="42"/>
      <c r="U2" s="42"/>
      <c r="V2" s="42"/>
      <c r="W2" s="42"/>
      <c r="X2" s="42"/>
      <c r="Y2" s="42"/>
    </row>
    <row r="3" spans="1:25" s="174" customFormat="1" ht="48" x14ac:dyDescent="0.2">
      <c r="A3" s="312" t="s">
        <v>2831</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3027</v>
      </c>
      <c r="B114" s="64" t="s">
        <v>3028</v>
      </c>
      <c r="C114" s="139" t="s">
        <v>3027</v>
      </c>
      <c r="D114" s="60">
        <f t="shared" ref="D114:E114" si="22">D115+D118+D121+D122+SUM(D125:D128)</f>
        <v>1947788.44</v>
      </c>
      <c r="E114" s="60">
        <f t="shared" si="22"/>
        <v>2375233.9500000002</v>
      </c>
      <c r="F114" s="45">
        <f t="shared" si="1"/>
        <v>121.94517131439595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3029</v>
      </c>
      <c r="B115" s="64" t="s">
        <v>3030</v>
      </c>
      <c r="C115" s="139" t="s">
        <v>3029</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3033</v>
      </c>
      <c r="B117" s="64" t="s">
        <v>3034</v>
      </c>
      <c r="C117" s="139" t="s">
        <v>3033</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3035</v>
      </c>
      <c r="B118" s="64" t="s">
        <v>3036</v>
      </c>
      <c r="C118" s="139" t="s">
        <v>3035</v>
      </c>
      <c r="D118" s="60">
        <f t="shared" ref="D118:E118" si="24">SUM(D119:D120)</f>
        <v>1947788.44</v>
      </c>
      <c r="E118" s="60">
        <f t="shared" si="24"/>
        <v>2375233.9500000002</v>
      </c>
      <c r="F118" s="45">
        <f t="shared" si="1"/>
        <v>121.94517131439595</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3039</v>
      </c>
      <c r="B120" s="64" t="s">
        <v>3040</v>
      </c>
      <c r="C120" s="139" t="s">
        <v>3039</v>
      </c>
      <c r="D120" s="194">
        <v>1947788.44</v>
      </c>
      <c r="E120" s="194">
        <v>2375233.9500000002</v>
      </c>
      <c r="F120" s="45">
        <f t="shared" si="1"/>
        <v>121.94517131439595</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3051</v>
      </c>
      <c r="B126" s="64" t="s">
        <v>3052</v>
      </c>
      <c r="C126" s="139" t="s">
        <v>3051</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3080</v>
      </c>
      <c r="C141" s="256" t="s">
        <v>3081</v>
      </c>
      <c r="D141" s="81">
        <f t="shared" ref="D141:E141" si="28">D5+D22+D28+D35+D75+D82+D89+D107+D114+D129</f>
        <v>1947788.44</v>
      </c>
      <c r="E141" s="81">
        <f t="shared" si="28"/>
        <v>2375233.9500000002</v>
      </c>
      <c r="F141" s="61">
        <f t="shared" si="1"/>
        <v>121.94517131439595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6"/>
      <c r="E143" s="377"/>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23" priority="2" operator="lessThan">
      <formula>-0.001</formula>
    </cfRule>
  </conditionalFormatting>
  <conditionalFormatting sqref="D9">
    <cfRule type="cellIs" dxfId="22"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8" t="s">
        <v>1978</v>
      </c>
      <c r="B2" s="379"/>
      <c r="C2" s="379"/>
      <c r="D2" s="379"/>
      <c r="E2" s="379"/>
      <c r="F2" s="379"/>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1987</v>
      </c>
      <c r="E3" s="308" t="s">
        <v>1988</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1" t="s">
        <v>2128</v>
      </c>
      <c r="B5" s="382"/>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2129</v>
      </c>
      <c r="C6" s="261" t="s">
        <v>2130</v>
      </c>
      <c r="D6" s="180">
        <f t="shared" ref="D6:E6" si="0">D7+D69</f>
        <v>210121.94999999984</v>
      </c>
      <c r="E6" s="180">
        <f t="shared" si="0"/>
        <v>210057.85000000003</v>
      </c>
      <c r="F6" s="181">
        <f t="shared" ref="F6:F298" si="1">IF(D6&gt;0,IF(E6/D6&gt;=100,"&gt;&gt;100",E6/D6*100),"-")</f>
        <v>99.969493905800988</v>
      </c>
      <c r="G6" s="66"/>
      <c r="H6" s="66"/>
      <c r="I6" s="66"/>
      <c r="J6" s="66"/>
      <c r="K6" s="66"/>
      <c r="L6" s="66"/>
      <c r="M6" s="66"/>
      <c r="N6" s="66"/>
      <c r="O6" s="66"/>
      <c r="P6" s="66"/>
      <c r="Q6" s="66"/>
      <c r="R6" s="66"/>
      <c r="S6" s="66"/>
      <c r="T6" s="66"/>
      <c r="U6" s="66"/>
      <c r="V6" s="66"/>
      <c r="W6" s="66"/>
    </row>
    <row r="7" spans="1:24" ht="12.75" customHeight="1" x14ac:dyDescent="0.2">
      <c r="A7" s="70">
        <v>0</v>
      </c>
      <c r="B7" s="65" t="s">
        <v>2131</v>
      </c>
      <c r="C7" s="134" t="s">
        <v>2132</v>
      </c>
      <c r="D7" s="79">
        <f t="shared" ref="D7:E7" si="2">D8+D12+D51+D52+D56+D63</f>
        <v>52321.139999999854</v>
      </c>
      <c r="E7" s="79">
        <f t="shared" si="2"/>
        <v>37695.080000000016</v>
      </c>
      <c r="F7" s="71">
        <f t="shared" si="1"/>
        <v>72.045601452873768</v>
      </c>
      <c r="G7" s="66"/>
      <c r="H7" s="66"/>
      <c r="I7" s="66"/>
      <c r="J7" s="66"/>
      <c r="K7" s="66"/>
      <c r="L7" s="66"/>
      <c r="M7" s="66"/>
      <c r="N7" s="66"/>
      <c r="O7" s="66"/>
      <c r="P7" s="66"/>
      <c r="Q7" s="66"/>
      <c r="R7" s="66"/>
      <c r="S7" s="66"/>
      <c r="T7" s="66"/>
      <c r="U7" s="66"/>
      <c r="V7" s="66"/>
      <c r="W7" s="66"/>
    </row>
    <row r="8" spans="1:24" ht="12.75" customHeight="1" x14ac:dyDescent="0.2">
      <c r="A8" s="70" t="s">
        <v>2133</v>
      </c>
      <c r="B8" s="65" t="s">
        <v>2134</v>
      </c>
      <c r="C8" s="134" t="s">
        <v>2133</v>
      </c>
      <c r="D8" s="79">
        <f>D9+D10-D11</f>
        <v>2387.09</v>
      </c>
      <c r="E8" s="79">
        <f>E9+E10-E11</f>
        <v>2387.09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2135</v>
      </c>
      <c r="B9" s="65" t="s">
        <v>2136</v>
      </c>
      <c r="C9" s="134" t="s">
        <v>2135</v>
      </c>
      <c r="D9" s="192">
        <v>2387.09</v>
      </c>
      <c r="E9" s="192">
        <v>2387.09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2141</v>
      </c>
      <c r="B12" s="65" t="s">
        <v>2142</v>
      </c>
      <c r="C12" s="134" t="s">
        <v>2141</v>
      </c>
      <c r="D12" s="79">
        <f t="shared" ref="D12:E12" si="3">D13+D19+D29+D35+D41+D45</f>
        <v>49934.04999999985</v>
      </c>
      <c r="E12" s="79">
        <f t="shared" si="3"/>
        <v>35307.99000000002</v>
      </c>
      <c r="F12" s="71">
        <f t="shared" si="1"/>
        <v>70.709245494807902</v>
      </c>
      <c r="G12" s="66"/>
      <c r="H12" s="66"/>
      <c r="I12" s="66"/>
      <c r="J12" s="66"/>
      <c r="K12" s="66"/>
      <c r="L12" s="66"/>
      <c r="M12" s="66"/>
      <c r="N12" s="66"/>
      <c r="O12" s="66"/>
      <c r="P12" s="66"/>
      <c r="Q12" s="66"/>
      <c r="R12" s="66"/>
      <c r="S12" s="66"/>
      <c r="T12" s="66"/>
      <c r="U12" s="66"/>
      <c r="V12" s="66"/>
      <c r="W12" s="66"/>
    </row>
    <row r="13" spans="1:24" ht="12.75" customHeight="1" x14ac:dyDescent="0.2">
      <c r="A13" s="72" t="s">
        <v>2143</v>
      </c>
      <c r="B13" s="65" t="s">
        <v>2144</v>
      </c>
      <c r="C13" s="134" t="s">
        <v>2143</v>
      </c>
      <c r="D13" s="79">
        <f t="shared" ref="D13:E13" si="4">SUM(D14:D17)-D18</f>
        <v>8626.3199999998324</v>
      </c>
      <c r="E13" s="79">
        <f t="shared" si="4"/>
        <v>0</v>
      </c>
      <c r="F13" s="71">
        <f t="shared" si="1"/>
        <v>0</v>
      </c>
      <c r="G13" s="66"/>
      <c r="H13" s="66"/>
      <c r="I13" s="66"/>
      <c r="J13" s="66"/>
      <c r="K13" s="66"/>
      <c r="L13" s="66"/>
      <c r="M13" s="66"/>
      <c r="N13" s="66"/>
      <c r="O13" s="66"/>
      <c r="P13" s="66"/>
      <c r="Q13" s="66"/>
      <c r="R13" s="66"/>
      <c r="S13" s="66"/>
      <c r="T13" s="66"/>
      <c r="U13" s="66"/>
      <c r="V13" s="66"/>
      <c r="W13" s="66"/>
    </row>
    <row r="14" spans="1:24" ht="12.75" customHeight="1" x14ac:dyDescent="0.2">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2146</v>
      </c>
      <c r="B15" s="65" t="s">
        <v>639</v>
      </c>
      <c r="C15" s="134" t="s">
        <v>2146</v>
      </c>
      <c r="D15" s="192">
        <v>1899485.42</v>
      </c>
      <c r="E15" s="192">
        <v>1899485.42</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2148</v>
      </c>
      <c r="B17" s="65" t="s">
        <v>643</v>
      </c>
      <c r="C17" s="134" t="s">
        <v>2148</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2149</v>
      </c>
      <c r="B18" s="65" t="s">
        <v>2150</v>
      </c>
      <c r="C18" s="134" t="s">
        <v>2149</v>
      </c>
      <c r="D18" s="192">
        <v>1890859.1</v>
      </c>
      <c r="E18" s="192">
        <v>1899485.42</v>
      </c>
      <c r="F18" s="71">
        <f t="shared" si="1"/>
        <v>100.45621167648081</v>
      </c>
      <c r="G18" s="66"/>
      <c r="H18" s="66"/>
      <c r="I18" s="66"/>
      <c r="J18" s="66"/>
      <c r="K18" s="66"/>
      <c r="L18" s="66"/>
      <c r="M18" s="66"/>
      <c r="N18" s="66"/>
      <c r="O18" s="66"/>
      <c r="P18" s="66"/>
      <c r="Q18" s="66"/>
      <c r="R18" s="66"/>
      <c r="S18" s="66"/>
      <c r="T18" s="66"/>
      <c r="U18" s="66"/>
      <c r="V18" s="66"/>
      <c r="W18" s="66"/>
    </row>
    <row r="19" spans="1:23" ht="12.75" customHeight="1" x14ac:dyDescent="0.2">
      <c r="A19" s="72" t="s">
        <v>2151</v>
      </c>
      <c r="B19" s="65" t="s">
        <v>2152</v>
      </c>
      <c r="C19" s="134" t="s">
        <v>2151</v>
      </c>
      <c r="D19" s="79">
        <f t="shared" ref="D19:E19" si="5">SUM(D20:D27)-D28</f>
        <v>21132.270000000019</v>
      </c>
      <c r="E19" s="79">
        <f t="shared" si="5"/>
        <v>12582.550000000017</v>
      </c>
      <c r="F19" s="71">
        <f t="shared" si="1"/>
        <v>59.541876002909319</v>
      </c>
      <c r="G19" s="66"/>
      <c r="H19" s="66"/>
      <c r="I19" s="66"/>
      <c r="J19" s="66"/>
      <c r="K19" s="66"/>
      <c r="L19" s="66"/>
      <c r="M19" s="66"/>
      <c r="N19" s="66"/>
      <c r="O19" s="66"/>
      <c r="P19" s="66"/>
      <c r="Q19" s="66"/>
      <c r="R19" s="66"/>
      <c r="S19" s="66"/>
      <c r="T19" s="66"/>
      <c r="U19" s="66"/>
      <c r="V19" s="66"/>
      <c r="W19" s="66"/>
    </row>
    <row r="20" spans="1:23" ht="12.75" customHeight="1" x14ac:dyDescent="0.2">
      <c r="A20" s="70" t="s">
        <v>2153</v>
      </c>
      <c r="B20" s="65" t="s">
        <v>647</v>
      </c>
      <c r="C20" s="134" t="s">
        <v>2153</v>
      </c>
      <c r="D20" s="192">
        <v>208441.62</v>
      </c>
      <c r="E20" s="192">
        <v>209160.37</v>
      </c>
      <c r="F20" s="71">
        <f t="shared" si="1"/>
        <v>100.34482077043923</v>
      </c>
      <c r="G20" s="66"/>
      <c r="H20" s="66"/>
      <c r="I20" s="66"/>
      <c r="J20" s="66"/>
      <c r="K20" s="66"/>
      <c r="L20" s="66"/>
      <c r="M20" s="66"/>
      <c r="N20" s="66"/>
      <c r="O20" s="66"/>
      <c r="P20" s="66"/>
      <c r="Q20" s="66"/>
      <c r="R20" s="66"/>
      <c r="S20" s="66"/>
      <c r="T20" s="66"/>
      <c r="U20" s="66"/>
      <c r="V20" s="66"/>
      <c r="W20" s="66"/>
    </row>
    <row r="21" spans="1:23" ht="12.75" customHeight="1" x14ac:dyDescent="0.2">
      <c r="A21" s="70" t="s">
        <v>2154</v>
      </c>
      <c r="B21" s="65" t="s">
        <v>740</v>
      </c>
      <c r="C21" s="134" t="s">
        <v>2154</v>
      </c>
      <c r="D21" s="192">
        <v>7824.99</v>
      </c>
      <c r="E21" s="192">
        <v>7824.99</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2155</v>
      </c>
      <c r="B22" s="65" t="s">
        <v>651</v>
      </c>
      <c r="C22" s="134" t="s">
        <v>2155</v>
      </c>
      <c r="D22" s="192">
        <v>15744.51</v>
      </c>
      <c r="E22" s="192">
        <v>15744.51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2157</v>
      </c>
      <c r="B24" s="65" t="s">
        <v>2158</v>
      </c>
      <c r="C24" s="134" t="s">
        <v>2157</v>
      </c>
      <c r="D24" s="192">
        <v>1600.51</v>
      </c>
      <c r="E24" s="192">
        <v>1600.51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2159</v>
      </c>
      <c r="B25" s="65" t="s">
        <v>657</v>
      </c>
      <c r="C25" s="134" t="s">
        <v>2159</v>
      </c>
      <c r="D25" s="192">
        <v>10716.5</v>
      </c>
      <c r="E25" s="192">
        <v>10716.5</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2160</v>
      </c>
      <c r="B26" s="65" t="s">
        <v>659</v>
      </c>
      <c r="C26" s="134" t="s">
        <v>2160</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2162</v>
      </c>
      <c r="B28" s="65" t="s">
        <v>2163</v>
      </c>
      <c r="C28" s="134" t="s">
        <v>2162</v>
      </c>
      <c r="D28" s="192">
        <v>223195.86</v>
      </c>
      <c r="E28" s="192">
        <v>232464.33</v>
      </c>
      <c r="F28" s="71">
        <f t="shared" si="1"/>
        <v>104.15261734693466</v>
      </c>
      <c r="G28" s="66"/>
      <c r="H28" s="66"/>
      <c r="I28" s="66"/>
      <c r="J28" s="66"/>
      <c r="K28" s="66"/>
      <c r="L28" s="66"/>
      <c r="M28" s="66"/>
      <c r="N28" s="66"/>
      <c r="O28" s="66"/>
      <c r="P28" s="66"/>
      <c r="Q28" s="66"/>
      <c r="R28" s="66"/>
      <c r="S28" s="66"/>
      <c r="T28" s="66"/>
      <c r="U28" s="66"/>
      <c r="V28" s="66"/>
      <c r="W28" s="66"/>
    </row>
    <row r="29" spans="1:23" ht="12.75" customHeight="1" x14ac:dyDescent="0.2">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2173</v>
      </c>
      <c r="B35" s="65" t="s">
        <v>2174</v>
      </c>
      <c r="C35" s="134" t="s">
        <v>2173</v>
      </c>
      <c r="D35" s="79">
        <f t="shared" ref="D35:E35" si="7">SUM(D36:D39)-D40</f>
        <v>13224.1</v>
      </c>
      <c r="E35" s="79">
        <f t="shared" si="7"/>
        <v>15774.08</v>
      </c>
      <c r="F35" s="71">
        <f t="shared" si="1"/>
        <v>119.2828245400443</v>
      </c>
      <c r="G35" s="66"/>
      <c r="H35" s="66"/>
      <c r="I35" s="66"/>
      <c r="J35" s="66"/>
      <c r="K35" s="66"/>
      <c r="L35" s="66"/>
      <c r="M35" s="66"/>
      <c r="N35" s="66"/>
      <c r="O35" s="66"/>
      <c r="P35" s="66"/>
      <c r="Q35" s="66"/>
      <c r="R35" s="66"/>
      <c r="S35" s="66"/>
      <c r="T35" s="66"/>
      <c r="U35" s="66"/>
      <c r="V35" s="66"/>
      <c r="W35" s="66"/>
    </row>
    <row r="36" spans="1:23" ht="12.75" customHeight="1" x14ac:dyDescent="0.2">
      <c r="A36" s="70" t="s">
        <v>2175</v>
      </c>
      <c r="B36" s="65" t="s">
        <v>756</v>
      </c>
      <c r="C36" s="134" t="s">
        <v>2175</v>
      </c>
      <c r="D36" s="192">
        <v>13224.1</v>
      </c>
      <c r="E36" s="192">
        <v>15774.08</v>
      </c>
      <c r="F36" s="71">
        <f t="shared" si="1"/>
        <v>119.2828245400443</v>
      </c>
      <c r="G36" s="66"/>
      <c r="H36" s="66"/>
      <c r="I36" s="66"/>
      <c r="J36" s="66"/>
      <c r="K36" s="66"/>
      <c r="L36" s="66"/>
      <c r="M36" s="66"/>
      <c r="N36" s="66"/>
      <c r="O36" s="66"/>
      <c r="P36" s="66"/>
      <c r="Q36" s="66"/>
      <c r="R36" s="66"/>
      <c r="S36" s="66"/>
      <c r="T36" s="66"/>
      <c r="U36" s="66"/>
      <c r="V36" s="66"/>
      <c r="W36" s="66"/>
    </row>
    <row r="37" spans="1:23" ht="12.75" customHeight="1" x14ac:dyDescent="0.2">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2179</v>
      </c>
      <c r="B40" s="65" t="s">
        <v>2180</v>
      </c>
      <c r="C40" s="134" t="s">
        <v>2179</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2187</v>
      </c>
      <c r="B45" s="65" t="s">
        <v>2188</v>
      </c>
      <c r="C45" s="134" t="s">
        <v>2187</v>
      </c>
      <c r="D45" s="79">
        <f t="shared" ref="D45:E45" si="9">SUM(D46:D49)-D50</f>
        <v>6951.36</v>
      </c>
      <c r="E45" s="79">
        <f t="shared" si="9"/>
        <v>6951.36</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2193</v>
      </c>
      <c r="B49" s="65" t="s">
        <v>697</v>
      </c>
      <c r="C49" s="134" t="s">
        <v>2193</v>
      </c>
      <c r="D49" s="192">
        <v>6951.36</v>
      </c>
      <c r="E49" s="192">
        <v>6951.36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2202</v>
      </c>
      <c r="B54" s="65" t="s">
        <v>2203</v>
      </c>
      <c r="C54" s="134" t="s">
        <v>2202</v>
      </c>
      <c r="D54" s="192">
        <v>27905.53</v>
      </c>
      <c r="E54" s="192">
        <v>31402.14</v>
      </c>
      <c r="F54" s="71">
        <f t="shared" si="1"/>
        <v>112.53016875149837</v>
      </c>
      <c r="G54" s="66"/>
      <c r="H54" s="66"/>
      <c r="I54" s="66"/>
      <c r="J54" s="66"/>
      <c r="K54" s="66"/>
      <c r="L54" s="66"/>
      <c r="M54" s="66"/>
      <c r="N54" s="66"/>
      <c r="O54" s="66"/>
      <c r="P54" s="66"/>
      <c r="Q54" s="66"/>
      <c r="R54" s="66"/>
      <c r="S54" s="66"/>
      <c r="T54" s="66"/>
      <c r="U54" s="66"/>
      <c r="V54" s="66"/>
      <c r="W54" s="66"/>
    </row>
    <row r="55" spans="1:23" ht="12.75" customHeight="1" x14ac:dyDescent="0.2">
      <c r="A55" s="70" t="s">
        <v>2204</v>
      </c>
      <c r="B55" s="65" t="s">
        <v>2205</v>
      </c>
      <c r="C55" s="134" t="s">
        <v>2204</v>
      </c>
      <c r="D55" s="192">
        <v>27905.53</v>
      </c>
      <c r="E55" s="192">
        <v>31402.14</v>
      </c>
      <c r="F55" s="71">
        <f t="shared" si="1"/>
        <v>112.53016875149837</v>
      </c>
      <c r="G55" s="66"/>
      <c r="H55" s="66"/>
      <c r="I55" s="66"/>
      <c r="J55" s="66"/>
      <c r="K55" s="66"/>
      <c r="L55" s="66"/>
      <c r="M55" s="66"/>
      <c r="N55" s="66"/>
      <c r="O55" s="66"/>
      <c r="P55" s="66"/>
      <c r="Q55" s="66"/>
      <c r="R55" s="66"/>
      <c r="S55" s="66"/>
      <c r="T55" s="66"/>
      <c r="U55" s="66"/>
      <c r="V55" s="66"/>
      <c r="W55" s="66"/>
    </row>
    <row r="56" spans="1:23" ht="12.75" customHeight="1" x14ac:dyDescent="0.2">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2232</v>
      </c>
      <c r="B69" s="65" t="s">
        <v>2233</v>
      </c>
      <c r="C69" s="134" t="s">
        <v>2232</v>
      </c>
      <c r="D69" s="79">
        <f>D70+D82+D88+D119+D135+D147+D165+D171</f>
        <v>157800.81</v>
      </c>
      <c r="E69" s="79">
        <f>E70+E82+E88+E119+E135+E147+E165+E171</f>
        <v>172362.77000000002</v>
      </c>
      <c r="F69" s="71">
        <f t="shared" si="1"/>
        <v>109.22806416519664</v>
      </c>
      <c r="G69" s="66"/>
      <c r="H69" s="66"/>
      <c r="I69" s="66"/>
      <c r="J69" s="66"/>
      <c r="K69" s="66"/>
      <c r="L69" s="66"/>
      <c r="M69" s="66"/>
      <c r="N69" s="66"/>
      <c r="O69" s="66"/>
      <c r="P69" s="66"/>
      <c r="Q69" s="66"/>
      <c r="R69" s="66"/>
      <c r="S69" s="66"/>
      <c r="T69" s="66"/>
      <c r="U69" s="66"/>
      <c r="V69" s="66"/>
      <c r="W69" s="66"/>
    </row>
    <row r="70" spans="1:23" ht="12.75" customHeight="1" x14ac:dyDescent="0.2">
      <c r="A70" s="70" t="s">
        <v>2234</v>
      </c>
      <c r="B70" s="65" t="s">
        <v>2235</v>
      </c>
      <c r="C70" s="134" t="s">
        <v>2234</v>
      </c>
      <c r="D70" s="79">
        <f t="shared" ref="D70:E70" si="12">+D71+D76+D80+D81</f>
        <v>10977.19</v>
      </c>
      <c r="E70" s="79">
        <f t="shared" si="12"/>
        <v>10387.52</v>
      </c>
      <c r="F70" s="71">
        <f t="shared" si="1"/>
        <v>94.628224527406374</v>
      </c>
      <c r="G70" s="66"/>
      <c r="H70" s="66"/>
      <c r="I70" s="66"/>
      <c r="J70" s="66"/>
      <c r="K70" s="66"/>
      <c r="L70" s="66"/>
      <c r="M70" s="66"/>
      <c r="N70" s="66"/>
      <c r="O70" s="66"/>
      <c r="P70" s="66"/>
      <c r="Q70" s="66"/>
      <c r="R70" s="66"/>
      <c r="S70" s="66"/>
      <c r="T70" s="66"/>
      <c r="U70" s="66"/>
      <c r="V70" s="66"/>
      <c r="W70" s="66"/>
    </row>
    <row r="71" spans="1:23" ht="12.75" customHeight="1" x14ac:dyDescent="0.2">
      <c r="A71" s="70" t="s">
        <v>2236</v>
      </c>
      <c r="B71" s="65" t="s">
        <v>2237</v>
      </c>
      <c r="C71" s="134" t="s">
        <v>2236</v>
      </c>
      <c r="D71" s="79">
        <f t="shared" ref="D71:E71" si="13">SUM(D72:D75)</f>
        <v>10967.11</v>
      </c>
      <c r="E71" s="79">
        <f t="shared" si="13"/>
        <v>10387.52</v>
      </c>
      <c r="F71" s="71">
        <f t="shared" si="1"/>
        <v>94.715198443345599</v>
      </c>
      <c r="G71" s="66"/>
      <c r="H71" s="66"/>
      <c r="I71" s="66"/>
      <c r="J71" s="66"/>
      <c r="K71" s="66"/>
      <c r="L71" s="66"/>
      <c r="M71" s="66"/>
      <c r="N71" s="66"/>
      <c r="O71" s="66"/>
      <c r="P71" s="66"/>
      <c r="Q71" s="66"/>
      <c r="R71" s="66"/>
      <c r="S71" s="66"/>
      <c r="T71" s="66"/>
      <c r="U71" s="66"/>
      <c r="V71" s="66"/>
      <c r="W71" s="66"/>
    </row>
    <row r="72" spans="1:23" ht="12.75" customHeight="1" x14ac:dyDescent="0.2">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2240</v>
      </c>
      <c r="B73" s="65" t="s">
        <v>2241</v>
      </c>
      <c r="C73" s="134" t="s">
        <v>2240</v>
      </c>
      <c r="D73" s="192">
        <v>10967.11</v>
      </c>
      <c r="E73" s="192">
        <v>10387.52</v>
      </c>
      <c r="F73" s="71">
        <f t="shared" si="1"/>
        <v>94.715198443345599</v>
      </c>
      <c r="G73" s="66"/>
      <c r="H73" s="66"/>
      <c r="I73" s="66"/>
      <c r="J73" s="66"/>
      <c r="K73" s="66"/>
      <c r="L73" s="66"/>
      <c r="M73" s="66"/>
      <c r="N73" s="66"/>
      <c r="O73" s="66"/>
      <c r="P73" s="66"/>
      <c r="Q73" s="66"/>
      <c r="R73" s="66"/>
      <c r="S73" s="66"/>
      <c r="T73" s="66"/>
      <c r="U73" s="66"/>
      <c r="V73" s="66"/>
      <c r="W73" s="66"/>
    </row>
    <row r="74" spans="1:23" ht="12.75" customHeight="1" x14ac:dyDescent="0.2">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2244</v>
      </c>
      <c r="B75" s="65" t="s">
        <v>2245</v>
      </c>
      <c r="C75" s="134" t="s">
        <v>2244</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2254</v>
      </c>
      <c r="B80" s="65" t="s">
        <v>2255</v>
      </c>
      <c r="C80" s="134" t="s">
        <v>2254</v>
      </c>
      <c r="D80" s="192">
        <v>10.08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2258</v>
      </c>
      <c r="B82" s="65" t="s">
        <v>2259</v>
      </c>
      <c r="C82" s="134" t="s">
        <v>2258</v>
      </c>
      <c r="D82" s="79">
        <f>SUM(D83:D85)-D86+D87</f>
        <v>1031.92</v>
      </c>
      <c r="E82" s="79">
        <f>SUM(E83:E85)-E86+E87</f>
        <v>2773.61</v>
      </c>
      <c r="F82" s="71">
        <f t="shared" si="1"/>
        <v>268.78149468951079</v>
      </c>
      <c r="G82" s="66"/>
      <c r="H82" s="66"/>
      <c r="I82" s="66"/>
      <c r="J82" s="66"/>
      <c r="K82" s="66"/>
      <c r="L82" s="66"/>
      <c r="M82" s="66"/>
      <c r="N82" s="66"/>
      <c r="O82" s="66"/>
      <c r="P82" s="66"/>
      <c r="Q82" s="66"/>
      <c r="R82" s="66"/>
      <c r="S82" s="66"/>
      <c r="T82" s="66"/>
      <c r="U82" s="66"/>
      <c r="V82" s="66"/>
      <c r="W82" s="66"/>
    </row>
    <row r="83" spans="1:23" ht="12.75" customHeight="1" x14ac:dyDescent="0.2">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2262</v>
      </c>
      <c r="B84" s="65" t="s">
        <v>2263</v>
      </c>
      <c r="C84" s="134" t="s">
        <v>2262</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2264</v>
      </c>
      <c r="B85" s="65" t="s">
        <v>2265</v>
      </c>
      <c r="C85" s="134" t="s">
        <v>2264</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2268</v>
      </c>
      <c r="B87" s="65" t="s">
        <v>2269</v>
      </c>
      <c r="C87" s="134" t="s">
        <v>2268</v>
      </c>
      <c r="D87" s="192">
        <v>1031.92</v>
      </c>
      <c r="E87" s="192">
        <v>2773.61</v>
      </c>
      <c r="F87" s="71">
        <f t="shared" si="1"/>
        <v>268.78149468951079</v>
      </c>
      <c r="G87" s="66"/>
      <c r="H87" s="66"/>
      <c r="I87" s="66"/>
      <c r="J87" s="66"/>
      <c r="K87" s="66"/>
      <c r="L87" s="66"/>
      <c r="M87" s="66"/>
      <c r="N87" s="66"/>
      <c r="O87" s="66"/>
      <c r="P87" s="66"/>
      <c r="Q87" s="66"/>
      <c r="R87" s="66"/>
      <c r="S87" s="66"/>
      <c r="T87" s="66"/>
      <c r="U87" s="66"/>
      <c r="V87" s="66"/>
      <c r="W87" s="66"/>
    </row>
    <row r="88" spans="1:23" ht="12.75" customHeight="1" x14ac:dyDescent="0.2">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2374</v>
      </c>
      <c r="B147" s="65" t="s">
        <v>2375</v>
      </c>
      <c r="C147" s="134" t="s">
        <v>2374</v>
      </c>
      <c r="D147" s="79">
        <f t="shared" ref="D147:E147" si="24">SUM(D148:D150)+SUM(D159:D163)-D164</f>
        <v>0</v>
      </c>
      <c r="E147" s="79">
        <f t="shared" si="24"/>
        <v>159201.64000000001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2380</v>
      </c>
      <c r="B150" s="65" t="s">
        <v>2381</v>
      </c>
      <c r="C150" s="134" t="s">
        <v>2380</v>
      </c>
      <c r="D150" s="79">
        <f t="shared" ref="D150:E150" si="25">SUM(D151:D158)</f>
        <v>0</v>
      </c>
      <c r="E150" s="79">
        <f t="shared" si="25"/>
        <v>159201.64000000001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2392</v>
      </c>
      <c r="B156" s="65" t="s">
        <v>2393</v>
      </c>
      <c r="C156" s="134" t="s">
        <v>2392</v>
      </c>
      <c r="D156" s="192">
        <v>0</v>
      </c>
      <c r="E156" s="192">
        <v>159201.64000000001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2400</v>
      </c>
      <c r="B160" s="182" t="s">
        <v>2401</v>
      </c>
      <c r="C160" s="134" t="s">
        <v>2400</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2402</v>
      </c>
      <c r="B161" s="65" t="s">
        <v>2403</v>
      </c>
      <c r="C161" s="134" t="s">
        <v>2402</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2422</v>
      </c>
      <c r="C171" s="134" t="s">
        <v>1251</v>
      </c>
      <c r="D171" s="79">
        <f t="shared" ref="D171:E171" si="27">SUM(D172:D174)</f>
        <v>145791.70000000001</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2427</v>
      </c>
      <c r="B174" s="65" t="s">
        <v>2428</v>
      </c>
      <c r="C174" s="134" t="s">
        <v>2427</v>
      </c>
      <c r="D174" s="192">
        <v>145791.70000000001</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2429</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2430</v>
      </c>
      <c r="C176" s="134" t="s">
        <v>2431</v>
      </c>
      <c r="D176" s="79">
        <f>D177+D251</f>
        <v>210121.94999999998</v>
      </c>
      <c r="E176" s="79">
        <f>E177+E251</f>
        <v>210057.85000000003</v>
      </c>
      <c r="F176" s="71">
        <f t="shared" si="1"/>
        <v>99.969493905800917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2432</v>
      </c>
      <c r="B177" s="65" t="s">
        <v>2433</v>
      </c>
      <c r="C177" s="134" t="s">
        <v>2432</v>
      </c>
      <c r="D177" s="79">
        <f>D178+D197+D203+D219+D247+D248</f>
        <v>164150.99</v>
      </c>
      <c r="E177" s="79">
        <f>E178+E197+E203+E219+E247+E248</f>
        <v>175160.61000000002</v>
      </c>
      <c r="F177" s="71">
        <f t="shared" si="1"/>
        <v>106.70700798088394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2434</v>
      </c>
      <c r="B178" s="65" t="s">
        <v>2435</v>
      </c>
      <c r="C178" s="134" t="s">
        <v>2434</v>
      </c>
      <c r="D178" s="79">
        <f>SUM(D179:D181)+D185+D186+SUM(D194:D196)</f>
        <v>164150.99</v>
      </c>
      <c r="E178" s="79">
        <f>SUM(E179:E181)+E185+E186+SUM(E194:E196)</f>
        <v>172343.23</v>
      </c>
      <c r="F178" s="71">
        <f t="shared" si="1"/>
        <v>104.99067352563638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2436</v>
      </c>
      <c r="B179" s="65" t="s">
        <v>2437</v>
      </c>
      <c r="C179" s="134" t="s">
        <v>2436</v>
      </c>
      <c r="D179" s="192">
        <v>145455.69</v>
      </c>
      <c r="E179" s="192">
        <v>161484.57</v>
      </c>
      <c r="F179" s="71">
        <f t="shared" si="1"/>
        <v>111.01976828819828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2438</v>
      </c>
      <c r="B180" s="65" t="s">
        <v>2439</v>
      </c>
      <c r="C180" s="134" t="s">
        <v>2438</v>
      </c>
      <c r="D180" s="192">
        <v>17559.52</v>
      </c>
      <c r="E180" s="192">
        <v>10146.870000000001</v>
      </c>
      <c r="F180" s="71">
        <f t="shared" si="1"/>
        <v>57.785577282294732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2440</v>
      </c>
      <c r="B181" s="65" t="s">
        <v>2441</v>
      </c>
      <c r="C181" s="134" t="s">
        <v>2440</v>
      </c>
      <c r="D181" s="79">
        <f t="shared" ref="D181:E181" si="28">SUM(D182:D184)</f>
        <v>103.85</v>
      </c>
      <c r="E181" s="79">
        <f t="shared" si="28"/>
        <v>323.79000000000002</v>
      </c>
      <c r="F181" s="71">
        <f t="shared" si="1"/>
        <v>311.78623013962448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2446</v>
      </c>
      <c r="B184" s="65" t="s">
        <v>2447</v>
      </c>
      <c r="C184" s="134" t="s">
        <v>2446</v>
      </c>
      <c r="D184" s="192">
        <v>103.85</v>
      </c>
      <c r="E184" s="192">
        <v>323.79000000000002</v>
      </c>
      <c r="F184" s="71">
        <f t="shared" si="1"/>
        <v>311.78623013962448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2466</v>
      </c>
      <c r="B194" s="65" t="s">
        <v>2467</v>
      </c>
      <c r="C194" s="134" t="s">
        <v>2466</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2470</v>
      </c>
      <c r="B196" s="65" t="s">
        <v>2471</v>
      </c>
      <c r="C196" s="134" t="s">
        <v>2470</v>
      </c>
      <c r="D196" s="192">
        <v>1031.93</v>
      </c>
      <c r="E196" s="192">
        <v>388</v>
      </c>
      <c r="F196" s="71">
        <f t="shared" si="1"/>
        <v>37.599449575068071</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2472</v>
      </c>
      <c r="B197" s="65" t="s">
        <v>2473</v>
      </c>
      <c r="C197" s="134" t="s">
        <v>2472</v>
      </c>
      <c r="D197" s="79">
        <f>SUM(D198:D202)</f>
        <v>0</v>
      </c>
      <c r="E197" s="79">
        <f>SUM(E198:E202)</f>
        <v>1468.73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2476</v>
      </c>
      <c r="B199" s="65" t="s">
        <v>2477</v>
      </c>
      <c r="C199" s="134" t="s">
        <v>2476</v>
      </c>
      <c r="D199" s="192"/>
      <c r="E199" s="192">
        <v>1468.73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2478</v>
      </c>
      <c r="B200" s="65" t="s">
        <v>2479</v>
      </c>
      <c r="C200" s="134" t="s">
        <v>2478</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2566</v>
      </c>
      <c r="B247" s="65" t="s">
        <v>2567</v>
      </c>
      <c r="C247" s="134" t="s">
        <v>2566</v>
      </c>
      <c r="D247" s="192"/>
      <c r="E247" s="192">
        <v>1348.65</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2570</v>
      </c>
      <c r="B249" s="65" t="s">
        <v>2571</v>
      </c>
      <c r="C249" s="134" t="s">
        <v>2570</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2572</v>
      </c>
      <c r="B250" s="65" t="s">
        <v>2573</v>
      </c>
      <c r="C250" s="134" t="s">
        <v>2572</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2574</v>
      </c>
      <c r="B251" s="65" t="s">
        <v>2575</v>
      </c>
      <c r="C251" s="134" t="s">
        <v>2574</v>
      </c>
      <c r="D251" s="79">
        <f>+D252+D255-D264+D274+D291</f>
        <v>45970.96</v>
      </c>
      <c r="E251" s="79">
        <f>+E252+E255-E264+E274+E291</f>
        <v>34897.240000000005</v>
      </c>
      <c r="F251" s="71">
        <f t="shared" si="1"/>
        <v>75.911488470112459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2576</v>
      </c>
      <c r="B252" s="65" t="s">
        <v>2577</v>
      </c>
      <c r="C252" s="134" t="s">
        <v>2576</v>
      </c>
      <c r="D252" s="79">
        <f>D253-D254</f>
        <v>52321.14</v>
      </c>
      <c r="E252" s="79">
        <f>E253-E254</f>
        <v>37695.08</v>
      </c>
      <c r="F252" s="71">
        <f t="shared" si="1"/>
        <v>72.045601452873541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2578</v>
      </c>
      <c r="B253" s="65" t="s">
        <v>2579</v>
      </c>
      <c r="C253" s="134" t="s">
        <v>2578</v>
      </c>
      <c r="D253" s="192">
        <v>52321.14</v>
      </c>
      <c r="E253" s="192">
        <v>37695.08</v>
      </c>
      <c r="F253" s="71">
        <f t="shared" si="1"/>
        <v>72.045601452873541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2582</v>
      </c>
      <c r="B255" s="65" t="s">
        <v>2583</v>
      </c>
      <c r="C255" s="134" t="s">
        <v>2582</v>
      </c>
      <c r="D255" s="79">
        <f>D256-D260</f>
        <v>-6350.18</v>
      </c>
      <c r="E255" s="79">
        <f>E256-E260</f>
        <v>-161999.48000000001</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2584</v>
      </c>
      <c r="B256" s="65" t="s">
        <v>2585</v>
      </c>
      <c r="C256" s="134" t="s">
        <v>2584</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2586</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2589</v>
      </c>
      <c r="B260" s="65" t="s">
        <v>2590</v>
      </c>
      <c r="C260" s="134" t="s">
        <v>2589</v>
      </c>
      <c r="D260" s="79">
        <f>SUM(D261:D263)</f>
        <v>6350.18</v>
      </c>
      <c r="E260" s="79">
        <f>SUM(E261:E263)</f>
        <v>161999.48000000001</v>
      </c>
      <c r="F260" s="71">
        <f t="shared" si="1"/>
        <v>2551.1005987231856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2591</v>
      </c>
      <c r="C261" s="134" t="s">
        <v>599</v>
      </c>
      <c r="D261" s="192">
        <v>6350.18</v>
      </c>
      <c r="E261" s="192">
        <v>161280.73000000001</v>
      </c>
      <c r="F261" s="71">
        <f t="shared" si="1"/>
        <v>2539.7820219269379</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2592</v>
      </c>
      <c r="C262" s="134" t="s">
        <v>799</v>
      </c>
      <c r="D262" s="192">
        <v>0</v>
      </c>
      <c r="E262" s="192">
        <v>718.75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2614</v>
      </c>
      <c r="C274" s="134" t="s">
        <v>601</v>
      </c>
      <c r="D274" s="79">
        <f>SUM(D275:D277)+SUM(D286:D290)</f>
        <v>0</v>
      </c>
      <c r="E274" s="79">
        <f>SUM(E275:E277)+SUM(E286:E290)</f>
        <v>159201.64000000001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2619</v>
      </c>
      <c r="B277" s="65" t="s">
        <v>2620</v>
      </c>
      <c r="C277" s="134" t="s">
        <v>2619</v>
      </c>
      <c r="D277" s="79">
        <f>SUM(D278:D285)</f>
        <v>0</v>
      </c>
      <c r="E277" s="79">
        <f>SUM(E278:E285)</f>
        <v>159201.64000000001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2631</v>
      </c>
      <c r="B283" s="65" t="s">
        <v>2632</v>
      </c>
      <c r="C283" s="134" t="s">
        <v>2631</v>
      </c>
      <c r="D283" s="192"/>
      <c r="E283" s="192">
        <v>159201.64000000001</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2638</v>
      </c>
      <c r="B287" s="65" t="s">
        <v>2639</v>
      </c>
      <c r="C287" s="134" t="s">
        <v>2638</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2640</v>
      </c>
      <c r="B288" s="65" t="s">
        <v>2641</v>
      </c>
      <c r="C288" s="134" t="s">
        <v>2640</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2659</v>
      </c>
      <c r="B298" s="74" t="s">
        <v>2660</v>
      </c>
      <c r="C298" s="134" t="s">
        <v>2659</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80"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2666</v>
      </c>
      <c r="B302" s="65" t="s">
        <v>2667</v>
      </c>
      <c r="C302" s="134" t="s">
        <v>2668</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2666</v>
      </c>
      <c r="B303" s="65" t="s">
        <v>2669</v>
      </c>
      <c r="C303" s="134" t="s">
        <v>2670</v>
      </c>
      <c r="D303" s="192">
        <v>0</v>
      </c>
      <c r="E303" s="192">
        <v>159201.64000000001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2680</v>
      </c>
      <c r="B308" s="65" t="s">
        <v>2681</v>
      </c>
      <c r="C308" s="134" t="s">
        <v>2680</v>
      </c>
      <c r="D308" s="192">
        <v>1031.92</v>
      </c>
      <c r="E308" s="192">
        <v>2773.61</v>
      </c>
      <c r="F308" s="71">
        <f t="shared" si="43"/>
        <v>268.78149468951079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2728</v>
      </c>
      <c r="B336" s="65" t="s">
        <v>2729</v>
      </c>
      <c r="C336" s="134" t="s">
        <v>2730</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2728</v>
      </c>
      <c r="B337" s="65" t="s">
        <v>2731</v>
      </c>
      <c r="C337" s="134" t="s">
        <v>2732</v>
      </c>
      <c r="D337" s="192">
        <v>164150.99</v>
      </c>
      <c r="E337" s="192">
        <v>172343.23</v>
      </c>
      <c r="F337" s="71">
        <f t="shared" si="43"/>
        <v>104.99067352563638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2733</v>
      </c>
      <c r="B338" s="65" t="s">
        <v>2734</v>
      </c>
      <c r="C338" s="134" t="s">
        <v>2735</v>
      </c>
      <c r="D338" s="192">
        <v>0</v>
      </c>
      <c r="E338" s="192">
        <v>1468.73</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2748</v>
      </c>
      <c r="C344" s="134" t="s">
        <v>2749</v>
      </c>
      <c r="D344" s="192">
        <v>1031.92</v>
      </c>
      <c r="E344" s="192">
        <v>388</v>
      </c>
      <c r="F344" s="71">
        <f t="shared" si="43"/>
        <v>37.599813939065044</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2794</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2795</v>
      </c>
      <c r="C380" s="134">
        <v>27612</v>
      </c>
      <c r="D380" s="192"/>
      <c r="E380" s="192">
        <v>1348.65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1" priority="10" operator="lessThan">
      <formula>0</formula>
    </cfRule>
  </conditionalFormatting>
  <conditionalFormatting sqref="D176:E250">
    <cfRule type="cellIs" dxfId="20" priority="6" operator="lessThan">
      <formula>0</formula>
    </cfRule>
  </conditionalFormatting>
  <conditionalFormatting sqref="D254:E254">
    <cfRule type="cellIs" dxfId="19" priority="11" operator="lessThan">
      <formula>0</formula>
    </cfRule>
  </conditionalFormatting>
  <conditionalFormatting sqref="D256:E298">
    <cfRule type="cellIs" dxfId="18" priority="3" operator="lessThan">
      <formula>0</formula>
    </cfRule>
  </conditionalFormatting>
  <conditionalFormatting sqref="D300:E396">
    <cfRule type="cellIs" dxfId="17" priority="1" operator="lessThan">
      <formula>0</formula>
    </cfRule>
  </conditionalFormatting>
  <conditionalFormatting sqref="D397:E397">
    <cfRule type="cellIs" dxfId="16"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B9" sqref="B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3082</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1990</v>
      </c>
      <c r="E3" s="306" t="s">
        <v>1991</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3083</v>
      </c>
      <c r="B5" s="84" t="s">
        <v>3084</v>
      </c>
      <c r="C5" s="254" t="s">
        <v>3083</v>
      </c>
      <c r="D5" s="58">
        <f t="shared" ref="D5:E5" si="0">D6+D22</f>
        <v>0</v>
      </c>
      <c r="E5" s="82">
        <f t="shared" si="0"/>
        <v>17894.79</v>
      </c>
      <c r="F5" s="31"/>
      <c r="G5" s="31"/>
      <c r="H5" s="31"/>
      <c r="I5" s="31"/>
      <c r="J5" s="31"/>
      <c r="K5" s="31"/>
      <c r="L5" s="31"/>
      <c r="M5" s="31"/>
      <c r="N5" s="31"/>
      <c r="O5" s="31"/>
      <c r="P5" s="31"/>
      <c r="Q5" s="31"/>
      <c r="R5" s="31"/>
      <c r="S5" s="31"/>
      <c r="T5" s="31"/>
      <c r="U5" s="31"/>
    </row>
    <row r="6" spans="1:24" ht="13.5" customHeight="1" x14ac:dyDescent="0.2">
      <c r="A6" s="161" t="s">
        <v>3085</v>
      </c>
      <c r="B6" s="85" t="s">
        <v>3086</v>
      </c>
      <c r="C6" s="134" t="s">
        <v>3085</v>
      </c>
      <c r="D6" s="60">
        <f t="shared" ref="D6:E6" si="1">D7+D14</f>
        <v>0</v>
      </c>
      <c r="E6" s="83">
        <f t="shared" si="1"/>
        <v>17894.79</v>
      </c>
      <c r="F6" s="31"/>
      <c r="G6" s="31"/>
      <c r="H6" s="31"/>
      <c r="I6" s="31"/>
      <c r="J6" s="31"/>
      <c r="K6" s="31"/>
      <c r="L6" s="31"/>
      <c r="M6" s="31"/>
      <c r="N6" s="31"/>
      <c r="O6" s="31"/>
      <c r="P6" s="31"/>
      <c r="Q6" s="31"/>
      <c r="R6" s="31"/>
      <c r="S6" s="31"/>
      <c r="T6" s="31"/>
      <c r="U6" s="31"/>
    </row>
    <row r="7" spans="1:24" ht="12.75" x14ac:dyDescent="0.2">
      <c r="A7" s="161" t="s">
        <v>581</v>
      </c>
      <c r="B7" s="85" t="s">
        <v>3087</v>
      </c>
      <c r="C7" s="134" t="s">
        <v>3088</v>
      </c>
      <c r="D7" s="60">
        <f t="shared" ref="D7:E7" si="2">SUM(D8:D13)</f>
        <v>0</v>
      </c>
      <c r="E7" s="83">
        <f t="shared" si="2"/>
        <v>17894.79</v>
      </c>
      <c r="F7" s="31"/>
      <c r="G7" s="31"/>
      <c r="H7" s="31"/>
      <c r="I7" s="31"/>
      <c r="J7" s="31"/>
      <c r="K7" s="31"/>
      <c r="L7" s="31"/>
      <c r="M7" s="31"/>
      <c r="N7" s="31"/>
      <c r="O7" s="31"/>
      <c r="P7" s="31"/>
      <c r="Q7" s="31"/>
      <c r="R7" s="31"/>
      <c r="S7" s="31"/>
      <c r="T7" s="31"/>
      <c r="U7" s="31"/>
    </row>
    <row r="8" spans="1:24" ht="13.5" customHeight="1" x14ac:dyDescent="0.2">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3091</v>
      </c>
      <c r="C9" s="134" t="s">
        <v>3092</v>
      </c>
      <c r="D9" s="194"/>
      <c r="E9" s="195">
        <v>17894.79</v>
      </c>
      <c r="F9" s="31"/>
      <c r="G9" s="31"/>
      <c r="H9" s="31"/>
      <c r="I9" s="31"/>
      <c r="J9" s="31"/>
      <c r="K9" s="31"/>
      <c r="L9" s="31"/>
      <c r="M9" s="31"/>
      <c r="N9" s="31"/>
      <c r="O9" s="31"/>
      <c r="P9" s="31"/>
      <c r="Q9" s="31"/>
      <c r="R9" s="31"/>
      <c r="S9" s="31"/>
      <c r="T9" s="31"/>
      <c r="U9" s="31"/>
    </row>
    <row r="10" spans="1:24" ht="13.5" customHeight="1" x14ac:dyDescent="0.2">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3115</v>
      </c>
      <c r="B22" s="85" t="s">
        <v>3116</v>
      </c>
      <c r="C22" s="134" t="s">
        <v>3115</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3117</v>
      </c>
      <c r="C23" s="134" t="s">
        <v>3118</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3091</v>
      </c>
      <c r="C25" s="134" t="s">
        <v>3120</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3152</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3153</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3154</v>
      </c>
      <c r="C5" s="138" t="s">
        <v>3155</v>
      </c>
      <c r="D5" s="198">
        <v>164150.99</v>
      </c>
      <c r="E5" s="31"/>
      <c r="F5" s="31"/>
      <c r="G5" s="31"/>
      <c r="H5" s="31"/>
      <c r="I5" s="31"/>
      <c r="J5" s="31"/>
      <c r="K5" s="31"/>
      <c r="L5" s="31"/>
      <c r="M5" s="31"/>
      <c r="N5" s="31"/>
      <c r="O5" s="31"/>
      <c r="P5" s="31"/>
      <c r="Q5" s="31"/>
      <c r="R5" s="31"/>
      <c r="S5" s="31"/>
      <c r="T5" s="31"/>
      <c r="U5" s="31"/>
    </row>
    <row r="6" spans="1:24" ht="24" x14ac:dyDescent="0.2">
      <c r="A6" s="88"/>
      <c r="B6" s="134" t="s">
        <v>3156</v>
      </c>
      <c r="C6" s="139" t="s">
        <v>3157</v>
      </c>
      <c r="D6" s="34">
        <f>D7+D8+D17+D18+D24</f>
        <v>2133736.0399999996</v>
      </c>
      <c r="E6" s="232"/>
      <c r="F6" s="31"/>
      <c r="G6" s="31"/>
      <c r="H6" s="31"/>
      <c r="I6" s="31"/>
      <c r="J6" s="31"/>
      <c r="K6" s="31"/>
      <c r="L6" s="31"/>
      <c r="M6" s="31"/>
      <c r="N6" s="31"/>
      <c r="O6" s="31"/>
      <c r="P6" s="31"/>
      <c r="Q6" s="31"/>
      <c r="R6" s="31"/>
      <c r="S6" s="31"/>
      <c r="T6" s="31"/>
      <c r="U6" s="31"/>
    </row>
    <row r="7" spans="1:24" ht="12.75" customHeight="1" x14ac:dyDescent="0.2">
      <c r="A7" s="88"/>
      <c r="B7" s="89" t="s">
        <v>3158</v>
      </c>
      <c r="C7" s="139" t="s">
        <v>3159</v>
      </c>
      <c r="D7" s="199"/>
      <c r="E7" s="31"/>
      <c r="F7" s="31"/>
      <c r="G7" s="31"/>
      <c r="H7" s="31"/>
      <c r="I7" s="31"/>
      <c r="J7" s="31"/>
      <c r="K7" s="31"/>
      <c r="L7" s="31"/>
      <c r="M7" s="31"/>
      <c r="N7" s="31"/>
      <c r="O7" s="31"/>
      <c r="P7" s="31"/>
      <c r="Q7" s="31"/>
      <c r="R7" s="31"/>
      <c r="S7" s="31"/>
      <c r="T7" s="31"/>
      <c r="U7" s="31"/>
    </row>
    <row r="8" spans="1:24" ht="12.75" customHeight="1" x14ac:dyDescent="0.2">
      <c r="A8" s="88" t="s">
        <v>2434</v>
      </c>
      <c r="B8" s="89" t="s">
        <v>3160</v>
      </c>
      <c r="C8" s="139" t="s">
        <v>3161</v>
      </c>
      <c r="D8" s="34">
        <f>SUM(D9:D16)</f>
        <v>2119264.0199999996</v>
      </c>
      <c r="E8" s="31"/>
      <c r="F8" s="31"/>
      <c r="G8" s="31"/>
      <c r="H8" s="31"/>
      <c r="I8" s="31"/>
      <c r="J8" s="31"/>
      <c r="K8" s="31"/>
      <c r="L8" s="31"/>
      <c r="M8" s="31"/>
      <c r="N8" s="31"/>
      <c r="O8" s="31"/>
      <c r="P8" s="31"/>
      <c r="Q8" s="31"/>
      <c r="R8" s="31"/>
      <c r="S8" s="31"/>
      <c r="T8" s="31"/>
      <c r="U8" s="31"/>
    </row>
    <row r="9" spans="1:24" ht="12.75" customHeight="1" x14ac:dyDescent="0.2">
      <c r="A9" s="63" t="s">
        <v>2436</v>
      </c>
      <c r="B9" s="64" t="s">
        <v>2437</v>
      </c>
      <c r="C9" s="139" t="s">
        <v>3162</v>
      </c>
      <c r="D9" s="199">
        <v>1934297.65</v>
      </c>
      <c r="E9" s="31"/>
      <c r="F9" s="31"/>
      <c r="G9" s="31"/>
      <c r="H9" s="31"/>
      <c r="I9" s="31"/>
      <c r="J9" s="31"/>
      <c r="K9" s="31"/>
      <c r="L9" s="31"/>
      <c r="M9" s="31"/>
      <c r="N9" s="31"/>
      <c r="O9" s="31"/>
      <c r="P9" s="31"/>
      <c r="Q9" s="31"/>
      <c r="R9" s="31"/>
      <c r="S9" s="31"/>
      <c r="T9" s="31"/>
      <c r="U9" s="31"/>
    </row>
    <row r="10" spans="1:24" ht="12.75" customHeight="1" x14ac:dyDescent="0.2">
      <c r="A10" s="63" t="s">
        <v>2438</v>
      </c>
      <c r="B10" s="64" t="s">
        <v>2439</v>
      </c>
      <c r="C10" s="139" t="s">
        <v>3163</v>
      </c>
      <c r="D10" s="199">
        <v>176986.46</v>
      </c>
      <c r="E10" s="31"/>
      <c r="F10" s="31"/>
      <c r="G10" s="31"/>
      <c r="H10" s="31"/>
      <c r="I10" s="31"/>
      <c r="J10" s="31"/>
      <c r="K10" s="31"/>
      <c r="L10" s="31"/>
      <c r="M10" s="31"/>
      <c r="N10" s="31"/>
      <c r="O10" s="31"/>
      <c r="P10" s="31"/>
      <c r="Q10" s="31"/>
      <c r="R10" s="31"/>
      <c r="S10" s="31"/>
      <c r="T10" s="31"/>
      <c r="U10" s="31"/>
    </row>
    <row r="11" spans="1:24" ht="12.75" customHeight="1" x14ac:dyDescent="0.2">
      <c r="A11" s="63" t="s">
        <v>2440</v>
      </c>
      <c r="B11" s="64" t="s">
        <v>3164</v>
      </c>
      <c r="C11" s="139" t="s">
        <v>3165</v>
      </c>
      <c r="D11" s="199">
        <v>1466.78</v>
      </c>
      <c r="E11" s="31"/>
      <c r="F11" s="31"/>
      <c r="G11" s="31"/>
      <c r="H11" s="31"/>
      <c r="I11" s="31"/>
      <c r="J11" s="31"/>
      <c r="K11" s="31"/>
      <c r="L11" s="31"/>
      <c r="M11" s="31"/>
      <c r="N11" s="31"/>
      <c r="O11" s="31"/>
      <c r="P11" s="31"/>
      <c r="Q11" s="31"/>
      <c r="R11" s="31"/>
      <c r="S11" s="31"/>
      <c r="T11" s="31"/>
      <c r="U11" s="31"/>
    </row>
    <row r="12" spans="1:24" ht="12.75" customHeight="1" x14ac:dyDescent="0.2">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2.75" x14ac:dyDescent="0.2">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2466</v>
      </c>
      <c r="B14" s="65" t="s">
        <v>2467</v>
      </c>
      <c r="C14" s="139" t="s">
        <v>3169</v>
      </c>
      <c r="D14" s="199">
        <v>1857.13</v>
      </c>
      <c r="E14" s="31"/>
      <c r="F14" s="31"/>
      <c r="G14" s="31"/>
      <c r="H14" s="31"/>
      <c r="I14" s="31"/>
      <c r="J14" s="31"/>
      <c r="K14" s="31"/>
      <c r="L14" s="31"/>
      <c r="M14" s="31"/>
      <c r="N14" s="31"/>
      <c r="O14" s="31"/>
      <c r="P14" s="31"/>
      <c r="Q14" s="31"/>
      <c r="R14" s="31"/>
      <c r="S14" s="31"/>
      <c r="T14" s="31"/>
      <c r="U14" s="31"/>
    </row>
    <row r="15" spans="1:24" ht="12.75" customHeight="1" x14ac:dyDescent="0.2">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2470</v>
      </c>
      <c r="B16" s="65" t="s">
        <v>2471</v>
      </c>
      <c r="C16" s="139" t="s">
        <v>3171</v>
      </c>
      <c r="D16" s="199">
        <v>4656</v>
      </c>
      <c r="E16" s="31"/>
      <c r="F16" s="31"/>
      <c r="G16" s="31"/>
      <c r="H16" s="31"/>
      <c r="I16" s="31"/>
      <c r="J16" s="31"/>
      <c r="K16" s="31"/>
      <c r="L16" s="31"/>
      <c r="M16" s="31"/>
      <c r="N16" s="31"/>
      <c r="O16" s="31"/>
      <c r="P16" s="31"/>
      <c r="Q16" s="31"/>
      <c r="R16" s="31"/>
      <c r="S16" s="31"/>
      <c r="T16" s="31"/>
      <c r="U16" s="31"/>
    </row>
    <row r="17" spans="1:21" ht="12.75" customHeight="1" x14ac:dyDescent="0.2">
      <c r="A17" s="294" t="s">
        <v>2472</v>
      </c>
      <c r="B17" s="134" t="s">
        <v>3140</v>
      </c>
      <c r="C17" s="139" t="s">
        <v>3172</v>
      </c>
      <c r="D17" s="199">
        <v>3268.73</v>
      </c>
      <c r="E17" s="31"/>
      <c r="F17" s="31"/>
      <c r="G17" s="31"/>
      <c r="H17" s="31"/>
      <c r="I17" s="31"/>
      <c r="J17" s="31"/>
      <c r="K17" s="31"/>
      <c r="L17" s="31"/>
      <c r="M17" s="31"/>
      <c r="N17" s="31"/>
      <c r="O17" s="31"/>
      <c r="P17" s="31"/>
      <c r="Q17" s="31"/>
      <c r="R17" s="31"/>
      <c r="S17" s="31"/>
      <c r="T17" s="31"/>
      <c r="U17" s="31"/>
    </row>
    <row r="18" spans="1:21" ht="36" x14ac:dyDescent="0.2">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24" x14ac:dyDescent="0.2">
      <c r="A24" s="294" t="s">
        <v>2566</v>
      </c>
      <c r="B24" s="134" t="s">
        <v>3188</v>
      </c>
      <c r="C24" s="134" t="s">
        <v>3189</v>
      </c>
      <c r="D24" s="283">
        <v>11203.29</v>
      </c>
      <c r="E24" s="232"/>
      <c r="F24" s="31"/>
      <c r="G24" s="31"/>
      <c r="H24" s="31"/>
      <c r="I24" s="31"/>
      <c r="J24" s="31"/>
      <c r="K24" s="31"/>
      <c r="L24" s="31"/>
      <c r="M24" s="31"/>
      <c r="N24" s="31"/>
      <c r="O24" s="31"/>
      <c r="P24" s="31"/>
      <c r="Q24" s="31"/>
      <c r="R24" s="31"/>
      <c r="S24" s="31"/>
      <c r="T24" s="31"/>
      <c r="U24" s="31"/>
    </row>
    <row r="25" spans="1:21" ht="24" x14ac:dyDescent="0.2">
      <c r="A25" s="63"/>
      <c r="B25" s="134" t="s">
        <v>3190</v>
      </c>
      <c r="C25" s="139" t="s">
        <v>3191</v>
      </c>
      <c r="D25" s="34">
        <f>D26+D27+D36+D37+D43</f>
        <v>2122726.42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3158</v>
      </c>
      <c r="C26" s="139" t="s">
        <v>3192</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2434</v>
      </c>
      <c r="B27" s="89" t="s">
        <v>3193</v>
      </c>
      <c r="C27" s="139" t="s">
        <v>3194</v>
      </c>
      <c r="D27" s="34">
        <f>SUM(D28:D35)</f>
        <v>2111071.7799999998</v>
      </c>
      <c r="E27" s="31"/>
      <c r="F27" s="31"/>
      <c r="G27" s="31"/>
      <c r="H27" s="31"/>
      <c r="I27" s="31"/>
      <c r="J27" s="31"/>
      <c r="K27" s="31"/>
      <c r="L27" s="31"/>
      <c r="M27" s="31"/>
      <c r="N27" s="31"/>
      <c r="O27" s="31"/>
      <c r="P27" s="31"/>
      <c r="Q27" s="31"/>
      <c r="R27" s="31"/>
      <c r="S27" s="31"/>
      <c r="T27" s="31"/>
      <c r="U27" s="31"/>
    </row>
    <row r="28" spans="1:21" ht="12.75" customHeight="1" x14ac:dyDescent="0.2">
      <c r="A28" s="63" t="s">
        <v>2436</v>
      </c>
      <c r="B28" s="64" t="s">
        <v>2437</v>
      </c>
      <c r="C28" s="139" t="s">
        <v>3195</v>
      </c>
      <c r="D28" s="199">
        <v>1918268.78</v>
      </c>
      <c r="E28" s="31"/>
      <c r="F28" s="31"/>
      <c r="G28" s="31"/>
      <c r="H28" s="31"/>
      <c r="I28" s="31"/>
      <c r="J28" s="31"/>
      <c r="K28" s="31"/>
      <c r="L28" s="31"/>
      <c r="M28" s="31"/>
      <c r="N28" s="31"/>
      <c r="O28" s="31"/>
      <c r="P28" s="31"/>
      <c r="Q28" s="31"/>
      <c r="R28" s="31"/>
      <c r="S28" s="31"/>
      <c r="T28" s="31"/>
      <c r="U28" s="31"/>
    </row>
    <row r="29" spans="1:21" ht="12.75" customHeight="1" x14ac:dyDescent="0.2">
      <c r="A29" s="63" t="s">
        <v>2438</v>
      </c>
      <c r="B29" s="64" t="s">
        <v>2439</v>
      </c>
      <c r="C29" s="139" t="s">
        <v>3196</v>
      </c>
      <c r="D29" s="199">
        <v>184399.11</v>
      </c>
      <c r="E29" s="31"/>
      <c r="F29" s="31"/>
      <c r="G29" s="31"/>
      <c r="H29" s="31"/>
      <c r="I29" s="31"/>
      <c r="J29" s="31"/>
      <c r="K29" s="31"/>
      <c r="L29" s="31"/>
      <c r="M29" s="31"/>
      <c r="N29" s="31"/>
      <c r="O29" s="31"/>
      <c r="P29" s="31"/>
      <c r="Q29" s="31"/>
      <c r="R29" s="31"/>
      <c r="S29" s="31"/>
      <c r="T29" s="31"/>
      <c r="U29" s="31"/>
    </row>
    <row r="30" spans="1:21" ht="12.75" customHeight="1" x14ac:dyDescent="0.2">
      <c r="A30" s="63" t="s">
        <v>2440</v>
      </c>
      <c r="B30" s="64" t="s">
        <v>3164</v>
      </c>
      <c r="C30" s="139" t="s">
        <v>3197</v>
      </c>
      <c r="D30" s="199">
        <v>1246.8399999999999</v>
      </c>
      <c r="E30" s="31"/>
      <c r="F30" s="31"/>
      <c r="G30" s="31"/>
      <c r="H30" s="31"/>
      <c r="I30" s="31"/>
      <c r="J30" s="31"/>
      <c r="K30" s="31"/>
      <c r="L30" s="31"/>
      <c r="M30" s="31"/>
      <c r="N30" s="31"/>
      <c r="O30" s="31"/>
      <c r="P30" s="31"/>
      <c r="Q30" s="31"/>
      <c r="R30" s="31"/>
      <c r="S30" s="31"/>
      <c r="T30" s="31"/>
      <c r="U30" s="31"/>
    </row>
    <row r="31" spans="1:21" ht="12.75" customHeight="1" x14ac:dyDescent="0.2">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2.75" x14ac:dyDescent="0.2">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2466</v>
      </c>
      <c r="B33" s="65" t="s">
        <v>2467</v>
      </c>
      <c r="C33" s="139" t="s">
        <v>3200</v>
      </c>
      <c r="D33" s="199">
        <v>1857.13</v>
      </c>
      <c r="E33" s="31"/>
      <c r="F33" s="31"/>
      <c r="G33" s="31"/>
      <c r="H33" s="31"/>
      <c r="I33" s="31"/>
      <c r="J33" s="31"/>
      <c r="K33" s="31"/>
      <c r="L33" s="31"/>
      <c r="M33" s="31"/>
      <c r="N33" s="31"/>
      <c r="O33" s="31"/>
      <c r="P33" s="31"/>
      <c r="Q33" s="31"/>
      <c r="R33" s="31"/>
      <c r="S33" s="31"/>
      <c r="T33" s="31"/>
      <c r="U33" s="31"/>
    </row>
    <row r="34" spans="1:21" ht="12.75" customHeight="1" x14ac:dyDescent="0.2">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2470</v>
      </c>
      <c r="B35" s="65" t="s">
        <v>2471</v>
      </c>
      <c r="C35" s="139" t="s">
        <v>3202</v>
      </c>
      <c r="D35" s="199">
        <v>5299.92</v>
      </c>
      <c r="E35" s="31"/>
      <c r="F35" s="31"/>
      <c r="G35" s="31"/>
      <c r="H35" s="31"/>
      <c r="I35" s="31"/>
      <c r="J35" s="31"/>
      <c r="K35" s="31"/>
      <c r="L35" s="31"/>
      <c r="M35" s="31"/>
      <c r="N35" s="31"/>
      <c r="O35" s="31"/>
      <c r="P35" s="31"/>
      <c r="Q35" s="31"/>
      <c r="R35" s="31"/>
      <c r="S35" s="31"/>
      <c r="T35" s="31"/>
      <c r="U35" s="31"/>
    </row>
    <row r="36" spans="1:21" ht="12.75" customHeight="1" x14ac:dyDescent="0.2">
      <c r="A36" s="88" t="s">
        <v>2472</v>
      </c>
      <c r="B36" s="89" t="s">
        <v>3140</v>
      </c>
      <c r="C36" s="139" t="s">
        <v>3203</v>
      </c>
      <c r="D36" s="199">
        <v>1800</v>
      </c>
      <c r="E36" s="31"/>
      <c r="F36" s="31"/>
      <c r="G36" s="31"/>
      <c r="H36" s="31"/>
      <c r="I36" s="31"/>
      <c r="J36" s="31"/>
      <c r="K36" s="31"/>
      <c r="L36" s="31"/>
      <c r="M36" s="31"/>
      <c r="N36" s="31"/>
      <c r="O36" s="31"/>
      <c r="P36" s="31"/>
      <c r="Q36" s="31"/>
      <c r="R36" s="31"/>
      <c r="S36" s="31"/>
      <c r="T36" s="31"/>
      <c r="U36" s="31"/>
    </row>
    <row r="37" spans="1:21" ht="36" x14ac:dyDescent="0.2">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2566</v>
      </c>
      <c r="B43" s="134" t="s">
        <v>3188</v>
      </c>
      <c r="C43" s="134" t="s">
        <v>3212</v>
      </c>
      <c r="D43" s="283">
        <v>9854.64</v>
      </c>
      <c r="E43" s="232"/>
      <c r="F43" s="31"/>
      <c r="G43" s="31"/>
      <c r="H43" s="31"/>
      <c r="I43" s="31"/>
      <c r="J43" s="31"/>
      <c r="K43" s="31"/>
      <c r="L43" s="31"/>
      <c r="M43" s="31"/>
      <c r="N43" s="31"/>
      <c r="O43" s="31"/>
      <c r="P43" s="31"/>
      <c r="Q43" s="31"/>
      <c r="R43" s="31"/>
      <c r="S43" s="31"/>
      <c r="T43" s="31"/>
      <c r="U43" s="31"/>
    </row>
    <row r="44" spans="1:21" ht="24" x14ac:dyDescent="0.2">
      <c r="A44" s="63"/>
      <c r="B44" s="89" t="s">
        <v>3213</v>
      </c>
      <c r="C44" s="139" t="s">
        <v>3214</v>
      </c>
      <c r="D44" s="34">
        <f>D5+D6-D25</f>
        <v>175160.6099999994</v>
      </c>
      <c r="E44" s="31"/>
      <c r="F44" s="31"/>
      <c r="G44" s="31"/>
      <c r="H44" s="31"/>
      <c r="I44" s="31"/>
      <c r="J44" s="31"/>
      <c r="K44" s="31"/>
      <c r="L44" s="31"/>
      <c r="M44" s="31"/>
      <c r="N44" s="31"/>
      <c r="O44" s="31"/>
      <c r="P44" s="31"/>
      <c r="Q44" s="31"/>
      <c r="R44" s="31"/>
      <c r="S44" s="31"/>
      <c r="T44" s="31"/>
      <c r="U44" s="31"/>
    </row>
    <row r="45" spans="1:21" ht="24" x14ac:dyDescent="0.2">
      <c r="A45" s="88"/>
      <c r="B45" s="134" t="s">
        <v>3215</v>
      </c>
      <c r="C45" s="139" t="s">
        <v>3216</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
      <c r="A51" s="88" t="s">
        <v>2434</v>
      </c>
      <c r="B51" s="134" t="s">
        <v>3227</v>
      </c>
      <c r="C51" s="139" t="s">
        <v>3228</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2438</v>
      </c>
      <c r="B57" s="89" t="s">
        <v>3235</v>
      </c>
      <c r="C57" s="139" t="s">
        <v>3236</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3219</v>
      </c>
      <c r="C58" s="139" t="s">
        <v>3237</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2472</v>
      </c>
      <c r="B92" s="89" t="s">
        <v>3277</v>
      </c>
      <c r="C92" s="139" t="s">
        <v>3278</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3221</v>
      </c>
      <c r="C94" s="139" t="s">
        <v>3280</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3291</v>
      </c>
      <c r="C104" s="139" t="s">
        <v>3292</v>
      </c>
      <c r="D104" s="34">
        <f>SUM(D105:D109)</f>
        <v>175160.61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3158</v>
      </c>
      <c r="C105" s="139" t="s">
        <v>3293</v>
      </c>
      <c r="D105" s="199">
        <v>175160.61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2434</v>
      </c>
      <c r="B106" s="64" t="s">
        <v>3138</v>
      </c>
      <c r="C106" s="139" t="s">
        <v>3294</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5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3152</v>
      </c>
      <c r="B1" s="384"/>
      <c r="C1" s="384"/>
      <c r="D1" s="384"/>
      <c r="E1" s="51" t="s">
        <v>3299</v>
      </c>
      <c r="F1" s="51"/>
      <c r="G1" s="51"/>
      <c r="H1" s="51"/>
      <c r="I1" s="51"/>
      <c r="J1" s="51"/>
      <c r="K1" s="51"/>
      <c r="L1" s="51"/>
      <c r="M1" s="51"/>
      <c r="N1" s="51"/>
      <c r="O1" s="51"/>
      <c r="P1" s="51"/>
    </row>
    <row r="2" spans="1:17" ht="37.5" customHeight="1" x14ac:dyDescent="0.2">
      <c r="A2" s="386" t="s">
        <v>3300</v>
      </c>
      <c r="B2" s="384"/>
      <c r="C2" s="384"/>
      <c r="D2" s="384"/>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
      <c r="A3" s="97" t="s">
        <v>3308</v>
      </c>
      <c r="B3" s="98" t="s">
        <v>3309</v>
      </c>
      <c r="C3" s="99" t="s">
        <v>3310</v>
      </c>
      <c r="D3" s="95"/>
      <c r="E3" s="96">
        <f>E4+E14+E23+E298+E342+E345+E347</f>
        <v>0</v>
      </c>
      <c r="F3" s="96">
        <f>F4+F14+F23+F298+F342+F345+F347</f>
        <v>2</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18387</v>
      </c>
      <c r="P3" s="51"/>
    </row>
    <row r="4" spans="1:17" ht="19.5" customHeight="1" x14ac:dyDescent="0.2">
      <c r="A4" s="390" t="s">
        <v>3311</v>
      </c>
      <c r="B4" s="391"/>
      <c r="C4" s="392"/>
      <c r="D4" s="95"/>
      <c r="E4" s="51">
        <f>SUM(E5:E13)</f>
        <v>0</v>
      </c>
      <c r="F4" s="51">
        <f>SUM(F5:F13)</f>
        <v>0</v>
      </c>
      <c r="G4" s="51"/>
      <c r="H4" s="51"/>
      <c r="I4" s="104" t="s">
        <v>3312</v>
      </c>
      <c r="J4" s="104" t="s">
        <v>3313</v>
      </c>
      <c r="K4" s="104" t="s">
        <v>3314</v>
      </c>
      <c r="L4" s="51"/>
      <c r="M4" s="51"/>
      <c r="N4" s="51"/>
      <c r="O4" s="51"/>
      <c r="P4" s="51"/>
    </row>
    <row r="5" spans="1:17" ht="63.75" customHeight="1" x14ac:dyDescent="0.2">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3324</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3333</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1978</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1981</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1980</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3652</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3653</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RAS-funkcijski</vt:lpstr>
      <vt:lpstr>BILANCA</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GIMNAZIJA</cp:lastModifiedBy>
  <cp:lastPrinted>2026-02-02T08:54:47Z</cp:lastPrinted>
  <dcterms:created xsi:type="dcterms:W3CDTF">2022-04-01T05:14:30Z</dcterms:created>
  <dcterms:modified xsi:type="dcterms:W3CDTF">2026-02-02T13:19:32Z</dcterms:modified>
</cp:coreProperties>
</file>